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skm/Downloads/"/>
    </mc:Choice>
  </mc:AlternateContent>
  <xr:revisionPtr revIDLastSave="0" documentId="13_ncr:1_{CA033848-246E-984A-9251-9B6613AEB453}" xr6:coauthVersionLast="47" xr6:coauthVersionMax="47" xr10:uidLastSave="{00000000-0000-0000-0000-000000000000}"/>
  <bookViews>
    <workbookView xWindow="0" yWindow="500" windowWidth="28800" windowHeight="16060" activeTab="4" xr2:uid="{9A56D318-2866-7542-980A-20A934AB2D61}"/>
  </bookViews>
  <sheets>
    <sheet name="Intro Sheet" sheetId="1" r:id="rId1"/>
    <sheet name="Monthly Budget" sheetId="2" r:id="rId2"/>
    <sheet name="Net Worth Calculator" sheetId="3" r:id="rId3"/>
    <sheet name="Savings Calculators" sheetId="4" r:id="rId4"/>
    <sheet name="Retirement Calculato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8" i="5" l="1"/>
  <c r="I19" i="3"/>
  <c r="E21" i="3"/>
  <c r="D9" i="2" l="1"/>
  <c r="D5" i="2" l="1"/>
  <c r="G11" i="2"/>
  <c r="C10" i="2" l="1"/>
  <c r="B6" i="5" l="1"/>
  <c r="BR8" i="5" l="1"/>
  <c r="F11" i="5"/>
  <c r="G9" i="5" s="1"/>
  <c r="BB8" i="5"/>
  <c r="N8" i="5"/>
  <c r="BT8" i="5"/>
  <c r="H8" i="5"/>
  <c r="BG8" i="5"/>
  <c r="AY8" i="5"/>
  <c r="AQ8" i="5"/>
  <c r="AI8" i="5"/>
  <c r="AA8" i="5"/>
  <c r="S8" i="5"/>
  <c r="K8" i="5"/>
  <c r="AK10" i="5"/>
  <c r="AC10" i="5"/>
  <c r="U10" i="5"/>
  <c r="M10" i="5"/>
  <c r="CG8" i="5"/>
  <c r="BY8" i="5"/>
  <c r="BQ8" i="5"/>
  <c r="BJ8" i="5"/>
  <c r="AL8" i="5"/>
  <c r="V8" i="5"/>
  <c r="X10" i="5"/>
  <c r="CB8" i="5"/>
  <c r="BF8" i="5"/>
  <c r="AX8" i="5"/>
  <c r="AH8" i="5"/>
  <c r="R8" i="5"/>
  <c r="J8" i="5"/>
  <c r="AJ10" i="5"/>
  <c r="AB10" i="5"/>
  <c r="T10" i="5"/>
  <c r="L10" i="5"/>
  <c r="CF8" i="5"/>
  <c r="BX8" i="5"/>
  <c r="BP8" i="5"/>
  <c r="AT8" i="5"/>
  <c r="AD8" i="5"/>
  <c r="AF10" i="5"/>
  <c r="P10" i="5"/>
  <c r="H10" i="5"/>
  <c r="BN8" i="5"/>
  <c r="AP8" i="5"/>
  <c r="Z8" i="5"/>
  <c r="BK8" i="5"/>
  <c r="BC8" i="5"/>
  <c r="AU8" i="5"/>
  <c r="AM8" i="5"/>
  <c r="AE8" i="5"/>
  <c r="W8" i="5"/>
  <c r="O8" i="5"/>
  <c r="F10" i="5"/>
  <c r="AG10" i="5"/>
  <c r="Y10" i="5"/>
  <c r="Q10" i="5"/>
  <c r="I10" i="5"/>
  <c r="CC8" i="5"/>
  <c r="BU8" i="5"/>
  <c r="BM8" i="5"/>
  <c r="BI8" i="5"/>
  <c r="BE8" i="5"/>
  <c r="BA8" i="5"/>
  <c r="AW8" i="5"/>
  <c r="AS8" i="5"/>
  <c r="AO8" i="5"/>
  <c r="AK8" i="5"/>
  <c r="AG8" i="5"/>
  <c r="AC8" i="5"/>
  <c r="Y8" i="5"/>
  <c r="U8" i="5"/>
  <c r="Q8" i="5"/>
  <c r="M8" i="5"/>
  <c r="I8" i="5"/>
  <c r="AM10" i="5"/>
  <c r="AI10" i="5"/>
  <c r="AE10" i="5"/>
  <c r="AA10" i="5"/>
  <c r="W10" i="5"/>
  <c r="S10" i="5"/>
  <c r="O10" i="5"/>
  <c r="K10" i="5"/>
  <c r="G10" i="5"/>
  <c r="CE8" i="5"/>
  <c r="CA8" i="5"/>
  <c r="BW8" i="5"/>
  <c r="BS8" i="5"/>
  <c r="BO8" i="5"/>
  <c r="G8" i="5"/>
  <c r="BL8" i="5"/>
  <c r="BH8" i="5"/>
  <c r="BD8" i="5"/>
  <c r="AZ8" i="5"/>
  <c r="AV8" i="5"/>
  <c r="AR8" i="5"/>
  <c r="AN8" i="5"/>
  <c r="AJ8" i="5"/>
  <c r="AF8" i="5"/>
  <c r="AB8" i="5"/>
  <c r="X8" i="5"/>
  <c r="T8" i="5"/>
  <c r="P8" i="5"/>
  <c r="L8" i="5"/>
  <c r="AL10" i="5"/>
  <c r="AH10" i="5"/>
  <c r="AD10" i="5"/>
  <c r="Z10" i="5"/>
  <c r="V10" i="5"/>
  <c r="R10" i="5"/>
  <c r="N10" i="5"/>
  <c r="J10" i="5"/>
  <c r="CH8" i="5"/>
  <c r="CD8" i="5"/>
  <c r="BZ8" i="5"/>
  <c r="BV8" i="5"/>
  <c r="G6" i="2"/>
  <c r="H9" i="2" s="1"/>
  <c r="H10" i="2" l="1"/>
  <c r="H8" i="2"/>
  <c r="H7" i="2"/>
  <c r="G11" i="5"/>
  <c r="H9" i="5" s="1"/>
  <c r="H11" i="5" s="1"/>
  <c r="I9" i="5" s="1"/>
  <c r="I11" i="5" s="1"/>
  <c r="J9" i="5" s="1"/>
  <c r="L6" i="4"/>
  <c r="I4" i="4"/>
  <c r="F5" i="4"/>
  <c r="C8" i="4"/>
  <c r="D7" i="2"/>
  <c r="D8" i="2"/>
  <c r="D6" i="2"/>
  <c r="I21" i="3" l="1"/>
  <c r="J11" i="5"/>
  <c r="K9" i="5" s="1"/>
  <c r="K11" i="5" l="1"/>
  <c r="L9" i="5" s="1"/>
  <c r="L11" i="5" l="1"/>
  <c r="M9" i="5" s="1"/>
  <c r="M11" i="5" l="1"/>
  <c r="N9" i="5" s="1"/>
  <c r="N11" i="5" l="1"/>
  <c r="O9" i="5" s="1"/>
  <c r="O11" i="5" l="1"/>
  <c r="P9" i="5" s="1"/>
  <c r="P11" i="5" l="1"/>
  <c r="Q9" i="5" s="1"/>
  <c r="Q11" i="5" l="1"/>
  <c r="R9" i="5" s="1"/>
  <c r="R11" i="5" l="1"/>
  <c r="S9" i="5" s="1"/>
  <c r="S11" i="5" l="1"/>
  <c r="T9" i="5" s="1"/>
  <c r="T11" i="5" l="1"/>
  <c r="U9" i="5" s="1"/>
  <c r="U11" i="5" l="1"/>
  <c r="V9" i="5" s="1"/>
  <c r="V11" i="5" l="1"/>
  <c r="W9" i="5" s="1"/>
  <c r="W11" i="5" l="1"/>
  <c r="X9" i="5" s="1"/>
  <c r="X11" i="5" l="1"/>
  <c r="Y9" i="5" s="1"/>
  <c r="Y11" i="5" l="1"/>
  <c r="Z9" i="5" s="1"/>
  <c r="Z11" i="5" l="1"/>
  <c r="AA9" i="5" s="1"/>
  <c r="AA11" i="5" l="1"/>
  <c r="AB9" i="5" s="1"/>
  <c r="AB11" i="5" l="1"/>
  <c r="AC9" i="5" s="1"/>
  <c r="AC11" i="5" l="1"/>
  <c r="AD9" i="5" s="1"/>
  <c r="AD11" i="5" l="1"/>
  <c r="AE9" i="5" s="1"/>
  <c r="AE11" i="5" l="1"/>
  <c r="AF9" i="5" s="1"/>
  <c r="AF11" i="5" l="1"/>
  <c r="AG9" i="5" s="1"/>
  <c r="AG11" i="5" l="1"/>
  <c r="AH9" i="5" s="1"/>
  <c r="AH11" i="5" l="1"/>
  <c r="AI9" i="5" s="1"/>
  <c r="AI11" i="5" l="1"/>
  <c r="AJ9" i="5" s="1"/>
  <c r="AJ11" i="5" l="1"/>
  <c r="AK9" i="5" s="1"/>
  <c r="AK11" i="5" l="1"/>
  <c r="AL9" i="5" s="1"/>
  <c r="AL11" i="5" l="1"/>
  <c r="AM9" i="5" s="1"/>
  <c r="AM11" i="5" l="1"/>
  <c r="AN9" i="5" l="1"/>
  <c r="AN10" i="5"/>
  <c r="AN11" i="5" s="1"/>
  <c r="AO9" i="5" l="1"/>
  <c r="AO11" i="5" s="1"/>
  <c r="AO10" i="5"/>
  <c r="AP9" i="5" l="1"/>
  <c r="AP10" i="5"/>
  <c r="AP11" i="5" l="1"/>
  <c r="AQ9" i="5" s="1"/>
  <c r="AQ10" i="5" l="1"/>
  <c r="AQ11" i="5" s="1"/>
  <c r="AR9" i="5" s="1"/>
  <c r="AR10" i="5" l="1"/>
  <c r="AR11" i="5" s="1"/>
  <c r="AS9" i="5" l="1"/>
  <c r="B17" i="5"/>
  <c r="B18" i="5" s="1"/>
  <c r="AS10" i="5"/>
  <c r="AS11" i="5" s="1"/>
  <c r="AT9" i="5" l="1"/>
  <c r="AT10" i="5"/>
  <c r="AT11" i="5" l="1"/>
  <c r="AU9" i="5"/>
  <c r="AU10" i="5"/>
  <c r="AU11" i="5" l="1"/>
  <c r="AV10" i="5" s="1"/>
  <c r="AV9" i="5" l="1"/>
  <c r="AV11" i="5" s="1"/>
  <c r="AW10" i="5" s="1"/>
  <c r="AW9" i="5" l="1"/>
  <c r="AW11" i="5" s="1"/>
  <c r="AX9" i="5" s="1"/>
  <c r="AX10" i="5" l="1"/>
  <c r="AX11" i="5" s="1"/>
  <c r="AY9" i="5" s="1"/>
  <c r="AY10" i="5" l="1"/>
  <c r="AY11" i="5" s="1"/>
  <c r="AZ10" i="5" s="1"/>
  <c r="AZ9" i="5" l="1"/>
  <c r="AZ11" i="5" s="1"/>
  <c r="BA9" i="5" s="1"/>
  <c r="BA10" i="5" l="1"/>
  <c r="BA11" i="5" s="1"/>
  <c r="BB9" i="5" s="1"/>
  <c r="BB10" i="5" l="1"/>
  <c r="BB11" i="5" s="1"/>
  <c r="BC9" i="5" s="1"/>
  <c r="BC10" i="5" l="1"/>
  <c r="BC11" i="5" s="1"/>
  <c r="BD9" i="5" s="1"/>
  <c r="BD10" i="5" l="1"/>
  <c r="BD11" i="5" s="1"/>
  <c r="BE9" i="5" s="1"/>
  <c r="BE10" i="5" l="1"/>
  <c r="BE11" i="5" s="1"/>
  <c r="BF9" i="5" s="1"/>
  <c r="BF10" i="5" l="1"/>
  <c r="BF11" i="5" s="1"/>
  <c r="BG9" i="5" s="1"/>
  <c r="BG10" i="5" l="1"/>
  <c r="BG11" i="5" l="1"/>
  <c r="BH9" i="5" s="1"/>
  <c r="BH10" i="5" l="1"/>
  <c r="BH11" i="5" s="1"/>
  <c r="BI9" i="5" s="1"/>
  <c r="BI10" i="5" l="1"/>
  <c r="BI11" i="5" l="1"/>
  <c r="BJ9" i="5" s="1"/>
  <c r="BJ10" i="5" l="1"/>
  <c r="BJ11" i="5" l="1"/>
  <c r="BK9" i="5" s="1"/>
  <c r="BK10" i="5" l="1"/>
  <c r="BK11" i="5" s="1"/>
  <c r="BL9" i="5" s="1"/>
  <c r="BL10" i="5" l="1"/>
  <c r="BL11" i="5" s="1"/>
  <c r="BM9" i="5" s="1"/>
  <c r="BM10" i="5" l="1"/>
  <c r="BM11" i="5" l="1"/>
  <c r="BN9" i="5" s="1"/>
  <c r="BN10" i="5" l="1"/>
  <c r="BN11" i="5" s="1"/>
  <c r="BO10" i="5" l="1"/>
  <c r="BO9" i="5"/>
  <c r="BO11" i="5" l="1"/>
  <c r="BP9" i="5" s="1"/>
  <c r="BP10" i="5" l="1"/>
  <c r="BP11" i="5" s="1"/>
  <c r="BQ9" i="5" s="1"/>
  <c r="BQ10" i="5" l="1"/>
  <c r="BQ11" i="5" l="1"/>
  <c r="BR9" i="5" s="1"/>
  <c r="BR10" i="5" l="1"/>
  <c r="BR11" i="5" l="1"/>
  <c r="BS9" i="5" s="1"/>
  <c r="BS10" i="5" l="1"/>
  <c r="BS11" i="5" s="1"/>
  <c r="BT9" i="5" s="1"/>
  <c r="BT10" i="5" l="1"/>
  <c r="BT11" i="5" s="1"/>
  <c r="BU9" i="5" s="1"/>
  <c r="BU10" i="5" l="1"/>
  <c r="BU11" i="5" s="1"/>
  <c r="BV9" i="5" s="1"/>
  <c r="BV10" i="5" l="1"/>
  <c r="BV11" i="5" l="1"/>
  <c r="BW9" i="5" s="1"/>
  <c r="BW10" i="5" l="1"/>
  <c r="BW11" i="5" s="1"/>
  <c r="BX9" i="5" s="1"/>
  <c r="BX10" i="5" l="1"/>
  <c r="BX11" i="5" s="1"/>
  <c r="BY9" i="5" s="1"/>
  <c r="BY10" i="5" l="1"/>
  <c r="BY11" i="5" l="1"/>
  <c r="BZ9" i="5" s="1"/>
  <c r="BZ10" i="5" l="1"/>
  <c r="BZ11" i="5" s="1"/>
  <c r="CA9" i="5" s="1"/>
  <c r="CA10" i="5" l="1"/>
  <c r="CA11" i="5" s="1"/>
  <c r="CB9" i="5" s="1"/>
  <c r="CB10" i="5" l="1"/>
  <c r="CB11" i="5" s="1"/>
  <c r="CC9" i="5" s="1"/>
  <c r="CC10" i="5" l="1"/>
  <c r="CC11" i="5" s="1"/>
  <c r="CD9" i="5" s="1"/>
  <c r="CD10" i="5" l="1"/>
  <c r="CD11" i="5" s="1"/>
  <c r="CE9" i="5" s="1"/>
  <c r="CE10" i="5" l="1"/>
  <c r="CE11" i="5" s="1"/>
  <c r="CF9" i="5" s="1"/>
  <c r="CF10" i="5" l="1"/>
  <c r="CF11" i="5" l="1"/>
  <c r="CG10" i="5" l="1"/>
  <c r="CG9" i="5"/>
  <c r="CG11" i="5" l="1"/>
  <c r="CH9" i="5" s="1"/>
  <c r="CH10" i="5" l="1"/>
  <c r="CH1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M</author>
  </authors>
  <commentList>
    <comment ref="F4" authorId="0" shapeId="0" xr:uid="{F5D185F1-8704-ED43-B193-85F4A76F0B45}">
      <text>
        <r>
          <rPr>
            <b/>
            <sz val="10"/>
            <color rgb="FF000000"/>
            <rFont val="Tahoma"/>
            <family val="2"/>
          </rPr>
          <t>Steven M:</t>
        </r>
        <r>
          <rPr>
            <sz val="10"/>
            <color rgb="FF000000"/>
            <rFont val="Tahoma"/>
            <family val="2"/>
          </rPr>
          <t xml:space="preserve"> Input salary here. If you make an hourly wage, input your hourly wage * hours worked per week * 50</t>
        </r>
      </text>
    </comment>
    <comment ref="B5" authorId="0" shapeId="0" xr:uid="{4D571BF3-C005-E741-8723-EF7522A64142}">
      <text>
        <r>
          <rPr>
            <b/>
            <sz val="10"/>
            <color rgb="FF000000"/>
            <rFont val="Tahoma"/>
            <family val="2"/>
          </rPr>
          <t>Steven M:</t>
        </r>
        <r>
          <rPr>
            <sz val="10"/>
            <color rgb="FF000000"/>
            <rFont val="Tahoma"/>
            <family val="2"/>
          </rPr>
          <t xml:space="preserve"> Input salary here. If you make an hourly wage, input your hourly wage * hours worked per week * 50</t>
        </r>
      </text>
    </comment>
    <comment ref="C6" authorId="0" shapeId="0" xr:uid="{284ACEFD-737B-F84A-9CF3-C487F42BC148}">
      <text>
        <r>
          <rPr>
            <b/>
            <sz val="10"/>
            <color rgb="FF000000"/>
            <rFont val="Tahoma"/>
            <family val="2"/>
          </rPr>
          <t>Steven M:</t>
        </r>
        <r>
          <rPr>
            <sz val="10"/>
            <color rgb="FF000000"/>
            <rFont val="Tahoma"/>
            <family val="2"/>
          </rPr>
          <t xml:space="preserve">
</t>
        </r>
        <r>
          <rPr>
            <sz val="10"/>
            <color rgb="FF000000"/>
            <rFont val="Tahoma"/>
            <family val="2"/>
          </rPr>
          <t xml:space="preserve">20% is the benchmark
</t>
        </r>
      </text>
    </comment>
    <comment ref="C7" authorId="0" shapeId="0" xr:uid="{3CBADD8A-2716-0B4F-AB4F-83EE569A368A}">
      <text>
        <r>
          <rPr>
            <b/>
            <sz val="10"/>
            <color rgb="FF000000"/>
            <rFont val="Tahoma"/>
            <family val="2"/>
          </rPr>
          <t>Steven M:</t>
        </r>
        <r>
          <rPr>
            <sz val="10"/>
            <color rgb="FF000000"/>
            <rFont val="Tahoma"/>
            <family val="2"/>
          </rPr>
          <t xml:space="preserve">
</t>
        </r>
        <r>
          <rPr>
            <sz val="10"/>
            <color rgb="FF000000"/>
            <rFont val="Tahoma"/>
            <family val="2"/>
          </rPr>
          <t>30% is benchmark. This is based on gross salary, but even better if you spend 30% or less of your after-tax salary on rent</t>
        </r>
      </text>
    </comment>
    <comment ref="G7" authorId="0" shapeId="0" xr:uid="{6D2939EA-855F-4545-B56A-812C3BA6EB96}">
      <text>
        <r>
          <rPr>
            <b/>
            <sz val="10"/>
            <color rgb="FF000000"/>
            <rFont val="Tahoma"/>
            <family val="2"/>
          </rPr>
          <t>Steven M:</t>
        </r>
        <r>
          <rPr>
            <sz val="10"/>
            <color rgb="FF000000"/>
            <rFont val="Tahoma"/>
            <family val="2"/>
          </rPr>
          <t xml:space="preserve">
</t>
        </r>
        <r>
          <rPr>
            <sz val="10"/>
            <color rgb="FF000000"/>
            <rFont val="Tahoma"/>
            <family val="2"/>
          </rPr>
          <t xml:space="preserve">20% is the benchmark
</t>
        </r>
      </text>
    </comment>
    <comment ref="C8" authorId="0" shapeId="0" xr:uid="{985E0FB3-79E8-214D-8964-FAF923F59B88}">
      <text>
        <r>
          <rPr>
            <b/>
            <sz val="10"/>
            <color rgb="FF000000"/>
            <rFont val="Tahoma"/>
            <family val="2"/>
          </rPr>
          <t>Steven M:</t>
        </r>
        <r>
          <rPr>
            <sz val="10"/>
            <color rgb="FF000000"/>
            <rFont val="Tahoma"/>
            <family val="2"/>
          </rPr>
          <t xml:space="preserve">
</t>
        </r>
        <r>
          <rPr>
            <sz val="10"/>
            <color rgb="FF000000"/>
            <rFont val="Tahoma"/>
            <family val="2"/>
          </rPr>
          <t xml:space="preserve">50% is the benchmark
</t>
        </r>
      </text>
    </comment>
    <comment ref="G8" authorId="0" shapeId="0" xr:uid="{717AE828-4057-0E45-BEBC-D3C8741A86DC}">
      <text>
        <r>
          <rPr>
            <b/>
            <sz val="10"/>
            <color rgb="FF000000"/>
            <rFont val="Tahoma"/>
            <family val="2"/>
          </rPr>
          <t>Steven M:</t>
        </r>
        <r>
          <rPr>
            <sz val="10"/>
            <color rgb="FF000000"/>
            <rFont val="Tahoma"/>
            <family val="2"/>
          </rPr>
          <t xml:space="preserve">
</t>
        </r>
        <r>
          <rPr>
            <sz val="10"/>
            <color rgb="FF000000"/>
            <rFont val="Tahoma"/>
            <family val="2"/>
          </rPr>
          <t>30% is benchmark. This is based on gross salary, but even better if you spend 30% or less of your after-tax salary on rent</t>
        </r>
      </text>
    </comment>
    <comment ref="G9" authorId="0" shapeId="0" xr:uid="{261DD639-0C0D-6B43-818B-8FF7D10DFDCB}">
      <text>
        <r>
          <rPr>
            <b/>
            <sz val="10"/>
            <color rgb="FF000000"/>
            <rFont val="Tahoma"/>
            <family val="2"/>
          </rPr>
          <t>Steven M:</t>
        </r>
        <r>
          <rPr>
            <sz val="10"/>
            <color rgb="FF000000"/>
            <rFont val="Tahoma"/>
            <family val="2"/>
          </rPr>
          <t xml:space="preserve">
</t>
        </r>
        <r>
          <rPr>
            <sz val="10"/>
            <color rgb="FF000000"/>
            <rFont val="Tahoma"/>
            <family val="2"/>
          </rPr>
          <t>50% is the benchmark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Steven M</author>
  </authors>
  <commentList>
    <comment ref="B6" authorId="0" shapeId="0" xr:uid="{AC70B73E-D795-3747-B2EC-1B8CE8DFD5FC}">
      <text>
        <r>
          <rPr>
            <b/>
            <sz val="10"/>
            <color rgb="FF000000"/>
            <rFont val="Tahoma"/>
            <family val="2"/>
          </rPr>
          <t>Steven M:</t>
        </r>
        <r>
          <rPr>
            <sz val="10"/>
            <color rgb="FF000000"/>
            <rFont val="Tahoma"/>
            <family val="2"/>
          </rPr>
          <t xml:space="preserve">
</t>
        </r>
        <r>
          <rPr>
            <sz val="10"/>
            <color rgb="FF000000"/>
            <rFont val="Tahoma"/>
            <family val="2"/>
          </rPr>
          <t>Now find this number in the chart to the right to see your retirement account balance, etc. The Total Account Value is a good benchmark so you can see how much you should have saved so many years into working</t>
        </r>
      </text>
    </comment>
    <comment ref="B7" authorId="0" shapeId="0" xr:uid="{ABE88F0E-12BE-1641-B2F8-AD39C74484C5}">
      <text>
        <r>
          <rPr>
            <b/>
            <sz val="10"/>
            <color rgb="FF000000"/>
            <rFont val="Tahoma"/>
            <family val="2"/>
          </rPr>
          <t>Steven M:</t>
        </r>
        <r>
          <rPr>
            <sz val="10"/>
            <color rgb="FF000000"/>
            <rFont val="Tahoma"/>
            <family val="2"/>
          </rPr>
          <t xml:space="preserve">
</t>
        </r>
        <r>
          <rPr>
            <sz val="10"/>
            <color rgb="FF000000"/>
            <rFont val="Tahoma"/>
            <family val="2"/>
          </rPr>
          <t xml:space="preserve">Enter from Budget Page
</t>
        </r>
      </text>
    </comment>
    <comment ref="E7" authorId="0" shapeId="0" xr:uid="{FE0F5B4D-6117-5D44-B39E-80B45810FC53}">
      <text>
        <r>
          <rPr>
            <b/>
            <sz val="10"/>
            <color rgb="FF000000"/>
            <rFont val="Tahoma"/>
            <family val="2"/>
          </rPr>
          <t>Steven M:</t>
        </r>
        <r>
          <rPr>
            <sz val="10"/>
            <color rgb="FF000000"/>
            <rFont val="Tahoma"/>
            <family val="2"/>
          </rPr>
          <t xml:space="preserve">
</t>
        </r>
        <r>
          <rPr>
            <sz val="10"/>
            <color rgb="FF000000"/>
            <rFont val="Tahoma"/>
            <family val="2"/>
          </rPr>
          <t xml:space="preserve">Years from now
</t>
        </r>
      </text>
    </comment>
    <comment ref="E8" authorId="0" shapeId="0" xr:uid="{3066AABF-D241-A342-BF06-386DA0674A67}">
      <text>
        <r>
          <rPr>
            <b/>
            <sz val="10"/>
            <color rgb="FF000000"/>
            <rFont val="Tahoma"/>
            <family val="2"/>
          </rPr>
          <t>Steven M:</t>
        </r>
        <r>
          <rPr>
            <sz val="10"/>
            <color rgb="FF000000"/>
            <rFont val="Tahoma"/>
            <family val="2"/>
          </rPr>
          <t xml:space="preserve">
</t>
        </r>
        <r>
          <rPr>
            <sz val="10"/>
            <color rgb="FF000000"/>
            <rFont val="Tahoma"/>
            <family val="2"/>
          </rPr>
          <t>Dollar amount of how much you will save baed on your Annual Earnings, Annual Salary Growth, and Annual Savings Rate</t>
        </r>
      </text>
    </comment>
    <comment ref="E9" authorId="0" shapeId="0" xr:uid="{8181680E-165F-4140-8646-21D116E9DC76}">
      <text>
        <r>
          <rPr>
            <b/>
            <sz val="10"/>
            <color rgb="FF000000"/>
            <rFont val="Tahoma"/>
            <family val="2"/>
          </rPr>
          <t>Steven M:</t>
        </r>
        <r>
          <rPr>
            <sz val="10"/>
            <color rgb="FF000000"/>
            <rFont val="Tahoma"/>
            <family val="2"/>
          </rPr>
          <t xml:space="preserve">
</t>
        </r>
        <r>
          <rPr>
            <sz val="10"/>
            <color rgb="FF000000"/>
            <rFont val="Tahoma"/>
            <family val="2"/>
          </rPr>
          <t>The value of your account based on the account value in the prior year, multipled by the Annual Savings Growth Before/After Retirement</t>
        </r>
      </text>
    </comment>
    <comment ref="B10" authorId="0" shapeId="0" xr:uid="{682FA439-E9CD-EE47-A927-1AF9A5C743AB}">
      <text>
        <r>
          <rPr>
            <b/>
            <sz val="10"/>
            <color rgb="FF000000"/>
            <rFont val="Tahoma"/>
            <family val="2"/>
          </rPr>
          <t>Steven M:</t>
        </r>
        <r>
          <rPr>
            <sz val="10"/>
            <color rgb="FF000000"/>
            <rFont val="Tahoma"/>
            <family val="2"/>
          </rPr>
          <t xml:space="preserve">
</t>
        </r>
        <r>
          <rPr>
            <sz val="10"/>
            <color rgb="FF000000"/>
            <rFont val="Tahoma"/>
            <family val="2"/>
          </rPr>
          <t>3.00% is standard until a promotion comes</t>
        </r>
      </text>
    </comment>
    <comment ref="E10" authorId="0" shapeId="0" xr:uid="{96BEFE49-2F0E-4648-B32E-8F1C17A09AE6}">
      <text>
        <r>
          <rPr>
            <b/>
            <sz val="10"/>
            <color rgb="FF000000"/>
            <rFont val="Tahoma"/>
            <family val="2"/>
          </rPr>
          <t>Steven M:</t>
        </r>
        <r>
          <rPr>
            <sz val="10"/>
            <color rgb="FF000000"/>
            <rFont val="Tahoma"/>
            <family val="2"/>
          </rPr>
          <t xml:space="preserve">
</t>
        </r>
        <r>
          <rPr>
            <sz val="10"/>
            <color rgb="FF000000"/>
            <rFont val="Tahoma"/>
            <family val="2"/>
          </rPr>
          <t>How much money you will draw from the account annually after you retire, based on the last variable in the column to the left</t>
        </r>
      </text>
    </comment>
    <comment ref="B11" authorId="0" shapeId="0" xr:uid="{5EE77795-33E0-0041-BA91-EF7ED1A82ED5}">
      <text>
        <r>
          <rPr>
            <b/>
            <sz val="10"/>
            <color rgb="FF000000"/>
            <rFont val="Tahoma"/>
            <family val="2"/>
          </rPr>
          <t>Steven M:</t>
        </r>
        <r>
          <rPr>
            <sz val="10"/>
            <color rgb="FF000000"/>
            <rFont val="Tahoma"/>
            <family val="2"/>
          </rPr>
          <t xml:space="preserve">
</t>
        </r>
        <r>
          <rPr>
            <sz val="10"/>
            <color rgb="FF000000"/>
            <rFont val="Tahoma"/>
            <family val="2"/>
          </rPr>
          <t>Shoot for 20%, but input the actual number so that you can calculate your expected retirement. Inputting anything but the actual can set you up for failure</t>
        </r>
      </text>
    </comment>
    <comment ref="E11" authorId="0" shapeId="0" xr:uid="{BAA29057-582B-EF47-A1D3-179AEA55F13C}">
      <text>
        <r>
          <rPr>
            <b/>
            <sz val="10"/>
            <color rgb="FF000000"/>
            <rFont val="Tahoma"/>
            <family val="2"/>
          </rPr>
          <t>Steven M:</t>
        </r>
        <r>
          <rPr>
            <sz val="10"/>
            <color rgb="FF000000"/>
            <rFont val="Tahoma"/>
            <family val="2"/>
          </rPr>
          <t xml:space="preserve">
</t>
        </r>
        <r>
          <rPr>
            <sz val="10"/>
            <color rgb="FF000000"/>
            <rFont val="Tahoma"/>
            <family val="2"/>
          </rPr>
          <t xml:space="preserve">Your total value taking the above into account
</t>
        </r>
      </text>
    </comment>
    <comment ref="B12" authorId="0" shapeId="0" xr:uid="{EF96CBBC-1BA9-DA4F-820C-C619AF2A3F0A}">
      <text>
        <r>
          <rPr>
            <b/>
            <sz val="10"/>
            <color rgb="FF000000"/>
            <rFont val="Tahoma"/>
            <family val="2"/>
          </rPr>
          <t>Steven M:</t>
        </r>
        <r>
          <rPr>
            <sz val="10"/>
            <color rgb="FF000000"/>
            <rFont val="Tahoma"/>
            <family val="2"/>
          </rPr>
          <t xml:space="preserve">
</t>
        </r>
        <r>
          <rPr>
            <sz val="10"/>
            <color rgb="FF000000"/>
            <rFont val="Tahoma"/>
            <family val="2"/>
          </rPr>
          <t>This is the rate that your retirement funds will grow up until you retire. This should be 7-10% given that you will be invested in high-yielding instruments like stocks.7% is the average annaul return of the S&amp;P 500 and is the safest bet for estimation purposes.</t>
        </r>
      </text>
    </comment>
    <comment ref="B13" authorId="0" shapeId="0" xr:uid="{E55043C9-A103-A648-9F05-2DBA5A375790}">
      <text>
        <r>
          <rPr>
            <b/>
            <sz val="10"/>
            <color rgb="FF000000"/>
            <rFont val="Tahoma"/>
            <family val="2"/>
          </rPr>
          <t>Steven M:</t>
        </r>
        <r>
          <rPr>
            <sz val="10"/>
            <color rgb="FF000000"/>
            <rFont val="Tahoma"/>
            <family val="2"/>
          </rPr>
          <t xml:space="preserve">
</t>
        </r>
        <r>
          <rPr>
            <sz val="10"/>
            <color rgb="FF000000"/>
            <rFont val="Tahoma"/>
            <family val="2"/>
          </rPr>
          <t>This represents the amount of interest that your retirement account will earn after you retire. At that point, it is typical for retirees to invest in low-yield instruments like bonds to keep their money safe and avoid the risk of the stock market. 5.00% is reasonable given that is what a high-dividend stock pays and is what you can expect in retirement from a mixed portfolio of bonds and stocks</t>
        </r>
      </text>
    </comment>
    <comment ref="B14" authorId="0" shapeId="0" xr:uid="{C30FA224-178F-5E4B-B654-EEF8D9BA1316}">
      <text>
        <r>
          <rPr>
            <b/>
            <sz val="10"/>
            <color rgb="FF000000"/>
            <rFont val="Tahoma"/>
            <family val="2"/>
          </rPr>
          <t>Steven M:</t>
        </r>
        <r>
          <rPr>
            <sz val="10"/>
            <color rgb="FF000000"/>
            <rFont val="Tahoma"/>
            <family val="2"/>
          </rPr>
          <t xml:space="preserve">
</t>
        </r>
        <r>
          <rPr>
            <sz val="10"/>
            <color rgb="FF000000"/>
            <rFont val="Tahoma"/>
            <family val="2"/>
          </rPr>
          <t>This is how much of your retirement account value you would like to have as income throughout each year as a retireee. The standard is 4%, but as you can see from the chart, that will leave you with a lot of money left over.</t>
        </r>
      </text>
    </comment>
  </commentList>
</comments>
</file>

<file path=xl/sharedStrings.xml><?xml version="1.0" encoding="utf-8"?>
<sst xmlns="http://schemas.openxmlformats.org/spreadsheetml/2006/main" count="126" uniqueCount="100">
  <si>
    <t>Calculation Cell, Do not modify</t>
  </si>
  <si>
    <t>Key</t>
  </si>
  <si>
    <t>Cell Requires Manual Input</t>
  </si>
  <si>
    <t>Tabs</t>
  </si>
  <si>
    <t>Net Worth</t>
  </si>
  <si>
    <t>Budget</t>
  </si>
  <si>
    <t>This tab will calculate your net worth: (Assets-Liabilities)</t>
  </si>
  <si>
    <t>Savings</t>
  </si>
  <si>
    <t>This tab will calculate how much money you need to save to reach a goal or buy a certain good. It can also calculate how much your savings will grow given time, interest rate, and deposits</t>
  </si>
  <si>
    <t>Retirement</t>
  </si>
  <si>
    <t>This tab calculates retirement base on your goal retirement age, current age, current retirement savings, future savings, and interest rates</t>
  </si>
  <si>
    <t>Salary</t>
  </si>
  <si>
    <t>This tab is a rough budget showing how much you should save and how much you should spend on rent and goods per month. Use this as a benchmark with the goal being to increase savings amount</t>
  </si>
  <si>
    <t>Assets</t>
  </si>
  <si>
    <t>Item</t>
  </si>
  <si>
    <t>Value</t>
  </si>
  <si>
    <t>Savings Account #2</t>
  </si>
  <si>
    <t>Savings Account #3</t>
  </si>
  <si>
    <t>Vehicle</t>
  </si>
  <si>
    <t>Retirement Account #3</t>
  </si>
  <si>
    <t>Furniture</t>
  </si>
  <si>
    <t>Jewelry</t>
  </si>
  <si>
    <t>Technological Goods</t>
  </si>
  <si>
    <t>House/Condo</t>
  </si>
  <si>
    <t>Total Assets</t>
  </si>
  <si>
    <t>Liabilities</t>
  </si>
  <si>
    <t>Amount</t>
  </si>
  <si>
    <t>Credit Card #2</t>
  </si>
  <si>
    <t>Credit Card #3</t>
  </si>
  <si>
    <t>Credit Card #4</t>
  </si>
  <si>
    <t>Credit Card #5</t>
  </si>
  <si>
    <t>Line of Credit</t>
  </si>
  <si>
    <t>Home Loan #1</t>
  </si>
  <si>
    <t>Home Loan #2</t>
  </si>
  <si>
    <t>Car Loan</t>
  </si>
  <si>
    <t>Total Liabilities</t>
  </si>
  <si>
    <t>Other Asset</t>
  </si>
  <si>
    <t>Other Liability</t>
  </si>
  <si>
    <t>Brokerage Account</t>
  </si>
  <si>
    <t>Current Balance</t>
  </si>
  <si>
    <t>Yearly Deposit</t>
  </si>
  <si>
    <t>Years Until Money is Needed</t>
  </si>
  <si>
    <t>Annual Interest Rate</t>
  </si>
  <si>
    <t>Future Value of Current Balance</t>
  </si>
  <si>
    <t>For Finding out Future Value of Account</t>
  </si>
  <si>
    <t>For When You Have a Goal, but need to know how much to save per year</t>
  </si>
  <si>
    <t>When you need to know how much money deposit initially to reach a goal</t>
  </si>
  <si>
    <t>How Many Years Will it Take?</t>
  </si>
  <si>
    <t>If you make a salary</t>
  </si>
  <si>
    <t>If you're paid by the hour</t>
  </si>
  <si>
    <t>Hourly Wage</t>
  </si>
  <si>
    <t>Hours worked/wk</t>
  </si>
  <si>
    <t>Annual Income</t>
  </si>
  <si>
    <t xml:space="preserve">Monthly </t>
  </si>
  <si>
    <t>Monthly Savings</t>
  </si>
  <si>
    <t>Monthly Max Rent</t>
  </si>
  <si>
    <t>Monthly Disposable Cash</t>
  </si>
  <si>
    <t>Planned Age at Retirement</t>
  </si>
  <si>
    <t>Years Until Retirement</t>
  </si>
  <si>
    <t>Annual Earnings</t>
  </si>
  <si>
    <t>Annual Salary Growth</t>
  </si>
  <si>
    <t>Annual Savings Rate</t>
  </si>
  <si>
    <t xml:space="preserve"> Annual Savings Growth Before Retirement</t>
  </si>
  <si>
    <t>Annual Savings Growth After Retirement</t>
  </si>
  <si>
    <t>Annual Income (%) from Retirement</t>
  </si>
  <si>
    <t>Annual Savings</t>
  </si>
  <si>
    <t>Total Account Value</t>
  </si>
  <si>
    <t>Account Draw</t>
  </si>
  <si>
    <t>Prior Year Account Plus Interest</t>
  </si>
  <si>
    <t>Current Age</t>
  </si>
  <si>
    <t>The Retirement tab makes a lot of assumptions, which you can change. The big table runs for 80 years out from now (whenever "now" is), basically assuming that we will not need money past 100 years old. Entering your current age and age that you would like to retire starts the entire process. The chart is purely mathematical based on those numbers, as well as the assumptions (% saved for retirement, account growth before/during retirement, and annual income during retirement). Once your years until retirement populates, you can scroll to that year and see how much money you will have in your retirement account given the assumptions. You will then also be able to see your annual income during retirement from the year of retirement onward.</t>
  </si>
  <si>
    <t xml:space="preserve">Years </t>
  </si>
  <si>
    <t>Links - See below for helpful links</t>
  </si>
  <si>
    <t>Ally High-Interest Savings Account</t>
  </si>
  <si>
    <t>Ally High-Interest Checking Account</t>
  </si>
  <si>
    <t xml:space="preserve">Marcus - Goldman Sachs' banking arm that has high-yield savings, CDs, and loans </t>
  </si>
  <si>
    <t>TD Ameritrade - a brokerage firm (so you can buy/sell stocks) that provides a ton of guidance</t>
  </si>
  <si>
    <t>Nerd Wallet - Building Credit</t>
  </si>
  <si>
    <t>Article on Starter Credit Cards</t>
  </si>
  <si>
    <t>Saving Article</t>
  </si>
  <si>
    <t>Saving Article 2</t>
  </si>
  <si>
    <t>How Much to Save by 30</t>
  </si>
  <si>
    <t>Total Use of Salary (Should be 100%)</t>
  </si>
  <si>
    <t>List of High-Yield Checking Accounts</t>
  </si>
  <si>
    <t>Third List of High-Yield Checking Accounts</t>
  </si>
  <si>
    <t>Second List of High-Yield Checking Accounts</t>
  </si>
  <si>
    <t>Annual</t>
  </si>
  <si>
    <t>Years Until Goal is Reached</t>
  </si>
  <si>
    <t>Other</t>
  </si>
  <si>
    <t>Retirement Values</t>
  </si>
  <si>
    <t>Retirement Fund Value at Retirement</t>
  </si>
  <si>
    <t>Annual Income Expected in Retirement</t>
  </si>
  <si>
    <t>Citi Checking</t>
  </si>
  <si>
    <t>US Bank Checking</t>
  </si>
  <si>
    <t>US Bank Savings</t>
  </si>
  <si>
    <t xml:space="preserve">401k </t>
  </si>
  <si>
    <t>Roth IRA</t>
  </si>
  <si>
    <t>Discover Credit Card</t>
  </si>
  <si>
    <t>Inputs</t>
  </si>
  <si>
    <t>Current Retirement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</si>
</sst>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quot;$&quot;#,##0.00"/>
    <numFmt numFmtId="166" formatCode="&quot;$&quot;#,##0"/>
  </numFmts>
  <fonts count="12" x14ac:knownFonts="1">
    <font>
      <sz val="12"/>
      <color theme="1"/>
      <name val="Calibri"/>
      <family val="2"/>
      <scheme val="minor"/>
    </font>
    <font>
      <sz val="12"/>
      <color theme="1"/>
      <name val="Calibri"/>
      <family val="2"/>
      <scheme val="minor"/>
    </font>
    <font>
      <b/>
      <sz val="12"/>
      <color theme="1"/>
      <name val="Calibri"/>
      <family val="2"/>
      <scheme val="minor"/>
    </font>
    <font>
      <sz val="10"/>
      <color rgb="FF000000"/>
      <name val="Tahoma"/>
      <family val="2"/>
    </font>
    <font>
      <b/>
      <sz val="10"/>
      <color rgb="FF000000"/>
      <name val="Tahoma"/>
      <family val="2"/>
    </font>
    <font>
      <sz val="12"/>
      <color theme="4" tint="-0.249977111117893"/>
      <name val="Calibri"/>
      <family val="2"/>
      <scheme val="minor"/>
    </font>
    <font>
      <sz val="8"/>
      <name val="Calibri"/>
      <family val="2"/>
      <scheme val="minor"/>
    </font>
    <font>
      <b/>
      <sz val="12"/>
      <color theme="4" tint="-0.249977111117893"/>
      <name val="Calibri"/>
      <family val="2"/>
      <scheme val="minor"/>
    </font>
    <font>
      <u/>
      <sz val="12"/>
      <color theme="10"/>
      <name val="Calibri"/>
      <family val="2"/>
      <scheme val="minor"/>
    </font>
    <font>
      <sz val="22"/>
      <color theme="1"/>
      <name val="Calibri"/>
      <family val="2"/>
      <scheme val="minor"/>
    </font>
    <font>
      <sz val="26"/>
      <color theme="1"/>
      <name val="Calibri"/>
      <family val="2"/>
      <scheme val="minor"/>
    </font>
    <font>
      <sz val="26"/>
      <color theme="4" tint="-0.249977111117893"/>
      <name val="Calibri"/>
      <family val="2"/>
      <scheme val="minor"/>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66">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xf numFmtId="0" fontId="0" fillId="0" borderId="3" xfId="0" applyBorder="1"/>
    <xf numFmtId="164" fontId="7" fillId="4" borderId="1" xfId="0" applyNumberFormat="1" applyFont="1" applyFill="1" applyBorder="1"/>
    <xf numFmtId="164" fontId="5" fillId="3" borderId="4" xfId="1" applyNumberFormat="1" applyFont="1" applyFill="1" applyBorder="1"/>
    <xf numFmtId="164" fontId="5" fillId="3" borderId="5" xfId="1" applyNumberFormat="1" applyFont="1" applyFill="1" applyBorder="1"/>
    <xf numFmtId="9" fontId="5" fillId="3" borderId="4" xfId="0" applyNumberFormat="1" applyFont="1" applyFill="1" applyBorder="1"/>
    <xf numFmtId="9" fontId="5" fillId="3" borderId="2" xfId="0" applyNumberFormat="1" applyFont="1" applyFill="1" applyBorder="1"/>
    <xf numFmtId="164" fontId="5" fillId="4" borderId="6" xfId="1" applyNumberFormat="1" applyFont="1" applyFill="1" applyBorder="1"/>
    <xf numFmtId="164" fontId="5" fillId="4" borderId="4" xfId="1" applyNumberFormat="1" applyFont="1" applyFill="1" applyBorder="1"/>
    <xf numFmtId="164" fontId="5" fillId="4" borderId="2" xfId="1" applyNumberFormat="1" applyFont="1" applyFill="1" applyBorder="1"/>
    <xf numFmtId="6" fontId="5" fillId="3" borderId="6" xfId="0" applyNumberFormat="1" applyFont="1" applyFill="1" applyBorder="1"/>
    <xf numFmtId="6" fontId="5" fillId="3" borderId="4" xfId="0" applyNumberFormat="1" applyFont="1" applyFill="1" applyBorder="1"/>
    <xf numFmtId="0" fontId="5" fillId="3" borderId="4" xfId="0" applyFont="1" applyFill="1" applyBorder="1"/>
    <xf numFmtId="10" fontId="5" fillId="3" borderId="4" xfId="0" applyNumberFormat="1" applyFont="1" applyFill="1" applyBorder="1"/>
    <xf numFmtId="6" fontId="5" fillId="3" borderId="2" xfId="0" applyNumberFormat="1" applyFont="1" applyFill="1" applyBorder="1"/>
    <xf numFmtId="6" fontId="7" fillId="4" borderId="2" xfId="0" applyNumberFormat="1" applyFont="1" applyFill="1" applyBorder="1"/>
    <xf numFmtId="6" fontId="7" fillId="4" borderId="4" xfId="0" applyNumberFormat="1" applyFont="1" applyFill="1" applyBorder="1"/>
    <xf numFmtId="6" fontId="7" fillId="4" borderId="6" xfId="0" applyNumberFormat="1" applyFont="1" applyFill="1" applyBorder="1"/>
    <xf numFmtId="1" fontId="7" fillId="4" borderId="4" xfId="0" applyNumberFormat="1" applyFont="1" applyFill="1" applyBorder="1"/>
    <xf numFmtId="0" fontId="0" fillId="0" borderId="9" xfId="0" applyBorder="1"/>
    <xf numFmtId="164" fontId="5" fillId="3" borderId="10" xfId="1" applyNumberFormat="1" applyFont="1" applyFill="1" applyBorder="1"/>
    <xf numFmtId="164" fontId="5" fillId="4" borderId="10" xfId="1" applyNumberFormat="1" applyFont="1" applyFill="1" applyBorder="1"/>
    <xf numFmtId="44" fontId="5" fillId="3" borderId="10" xfId="1" applyFont="1" applyFill="1" applyBorder="1"/>
    <xf numFmtId="0" fontId="5" fillId="3" borderId="3" xfId="0" applyFont="1" applyFill="1" applyBorder="1"/>
    <xf numFmtId="0" fontId="5" fillId="4" borderId="5" xfId="1" applyNumberFormat="1" applyFont="1" applyFill="1" applyBorder="1"/>
    <xf numFmtId="0" fontId="0" fillId="0" borderId="0" xfId="0" applyAlignment="1">
      <alignment wrapText="1"/>
    </xf>
    <xf numFmtId="166" fontId="5" fillId="3" borderId="2" xfId="0" applyNumberFormat="1" applyFont="1" applyFill="1" applyBorder="1"/>
    <xf numFmtId="165" fontId="0" fillId="0" borderId="0" xfId="0" applyNumberFormat="1"/>
    <xf numFmtId="0" fontId="0" fillId="0" borderId="0" xfId="0" applyAlignment="1">
      <alignment vertical="top" wrapText="1"/>
    </xf>
    <xf numFmtId="164" fontId="5" fillId="4" borderId="12" xfId="1" applyNumberFormat="1" applyFont="1" applyFill="1" applyBorder="1"/>
    <xf numFmtId="164" fontId="5" fillId="4" borderId="13" xfId="1" applyNumberFormat="1" applyFont="1" applyFill="1" applyBorder="1"/>
    <xf numFmtId="164" fontId="5" fillId="4" borderId="14" xfId="1" applyNumberFormat="1" applyFont="1" applyFill="1" applyBorder="1"/>
    <xf numFmtId="164" fontId="5" fillId="4" borderId="15" xfId="1" applyNumberFormat="1" applyFont="1" applyFill="1" applyBorder="1"/>
    <xf numFmtId="164" fontId="5" fillId="4" borderId="16" xfId="1" applyNumberFormat="1" applyFont="1" applyFill="1" applyBorder="1"/>
    <xf numFmtId="164" fontId="5" fillId="4" borderId="17" xfId="1" applyNumberFormat="1" applyFont="1" applyFill="1" applyBorder="1"/>
    <xf numFmtId="164" fontId="5" fillId="4" borderId="18" xfId="1" applyNumberFormat="1" applyFont="1" applyFill="1" applyBorder="1"/>
    <xf numFmtId="164" fontId="5" fillId="4" borderId="19" xfId="1" applyNumberFormat="1" applyFont="1" applyFill="1" applyBorder="1"/>
    <xf numFmtId="44" fontId="0" fillId="0" borderId="0" xfId="0" applyNumberFormat="1"/>
    <xf numFmtId="0" fontId="10" fillId="0" borderId="0" xfId="0" applyFont="1" applyAlignment="1">
      <alignment horizontal="center"/>
    </xf>
    <xf numFmtId="0" fontId="11" fillId="4" borderId="0" xfId="0" applyFont="1" applyFill="1" applyAlignment="1">
      <alignment horizontal="center"/>
    </xf>
    <xf numFmtId="0" fontId="11" fillId="2" borderId="0" xfId="0" applyFont="1" applyFill="1" applyAlignment="1">
      <alignment horizontal="center"/>
    </xf>
    <xf numFmtId="0" fontId="5" fillId="3" borderId="10" xfId="1" applyNumberFormat="1" applyFont="1" applyFill="1" applyBorder="1"/>
    <xf numFmtId="9" fontId="5" fillId="3" borderId="5" xfId="0" applyNumberFormat="1" applyFont="1" applyFill="1" applyBorder="1"/>
    <xf numFmtId="0" fontId="0" fillId="5" borderId="0" xfId="0" applyFill="1"/>
    <xf numFmtId="10" fontId="5" fillId="2" borderId="6" xfId="0" applyNumberFormat="1" applyFont="1" applyFill="1" applyBorder="1"/>
    <xf numFmtId="10" fontId="5" fillId="2" borderId="4" xfId="0" applyNumberFormat="1" applyFont="1" applyFill="1" applyBorder="1"/>
    <xf numFmtId="10" fontId="5" fillId="2" borderId="2" xfId="0" applyNumberFormat="1" applyFont="1" applyFill="1" applyBorder="1"/>
    <xf numFmtId="0" fontId="8" fillId="0" borderId="0" xfId="2" applyAlignment="1">
      <alignment horizontal="center"/>
    </xf>
    <xf numFmtId="0" fontId="0" fillId="0" borderId="0" xfId="0" applyAlignment="1">
      <alignment horizontal="center" vertical="center"/>
    </xf>
    <xf numFmtId="0" fontId="9" fillId="0" borderId="0" xfId="0" applyFont="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6" fontId="5" fillId="3" borderId="5"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iaa.org/public/learn/personal-finance-101/how-much-of-my-income-should-i-save-every-month" TargetMode="External"/><Relationship Id="rId3" Type="http://schemas.openxmlformats.org/officeDocument/2006/relationships/hyperlink" Target="https://www.marcus.com/us/en/savings" TargetMode="External"/><Relationship Id="rId7" Type="http://schemas.openxmlformats.org/officeDocument/2006/relationships/hyperlink" Target="https://www.moneyunder30.com/percentage-of-income-should-you-save-every-month" TargetMode="External"/><Relationship Id="rId12" Type="http://schemas.openxmlformats.org/officeDocument/2006/relationships/hyperlink" Target="https://www.thebalance.com/best-high-interest-checking-accounts-4164760" TargetMode="External"/><Relationship Id="rId2" Type="http://schemas.openxmlformats.org/officeDocument/2006/relationships/hyperlink" Target="https://www.ally.com/bank/interest-checking-account/" TargetMode="External"/><Relationship Id="rId1" Type="http://schemas.openxmlformats.org/officeDocument/2006/relationships/hyperlink" Target="https://www.ally.com/bank/online-savings-account/" TargetMode="External"/><Relationship Id="rId6" Type="http://schemas.openxmlformats.org/officeDocument/2006/relationships/hyperlink" Target="https://www.moneyunder30.com/best-credit-card-young-adults" TargetMode="External"/><Relationship Id="rId11" Type="http://schemas.openxmlformats.org/officeDocument/2006/relationships/hyperlink" Target="https://www.magnifymoney.com/blog/earning-interest/best-high-yield-checking-accounts376922578/" TargetMode="External"/><Relationship Id="rId5" Type="http://schemas.openxmlformats.org/officeDocument/2006/relationships/hyperlink" Target="https://www.nerdwallet.com/blog/finance/how-to-build-credit/" TargetMode="External"/><Relationship Id="rId10" Type="http://schemas.openxmlformats.org/officeDocument/2006/relationships/hyperlink" Target="https://www.bankrate.com/banking/checking/bankrates-2016-high-yield-checking-survey-banks/" TargetMode="External"/><Relationship Id="rId4" Type="http://schemas.openxmlformats.org/officeDocument/2006/relationships/hyperlink" Target="https://www.tdameritrade.com/why-td-ameritrade.page" TargetMode="External"/><Relationship Id="rId9" Type="http://schemas.openxmlformats.org/officeDocument/2006/relationships/hyperlink" Target="https://www.nerdwallet.com/blog/investing/heres-much-saved-30/"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7BCD-F57E-4340-B5A6-5B891E7DBDAF}">
  <dimension ref="A2:B34"/>
  <sheetViews>
    <sheetView topLeftCell="A5" workbookViewId="0">
      <selection activeCell="A2" sqref="A2"/>
    </sheetView>
  </sheetViews>
  <sheetFormatPr baseColWidth="10" defaultRowHeight="16" x14ac:dyDescent="0.2"/>
  <cols>
    <col min="1" max="1" width="26.6640625" bestFit="1" customWidth="1"/>
    <col min="2" max="2" width="163.5" customWidth="1"/>
    <col min="16" max="16" width="11.5" customWidth="1"/>
  </cols>
  <sheetData>
    <row r="2" spans="1:2" ht="34" x14ac:dyDescent="0.4">
      <c r="B2" s="41" t="s">
        <v>1</v>
      </c>
    </row>
    <row r="3" spans="1:2" ht="34" x14ac:dyDescent="0.4">
      <c r="B3" s="42" t="s">
        <v>0</v>
      </c>
    </row>
    <row r="4" spans="1:2" ht="34" x14ac:dyDescent="0.4">
      <c r="B4" s="43" t="s">
        <v>2</v>
      </c>
    </row>
    <row r="7" spans="1:2" x14ac:dyDescent="0.2">
      <c r="A7" s="1" t="s">
        <v>3</v>
      </c>
    </row>
    <row r="8" spans="1:2" x14ac:dyDescent="0.2">
      <c r="A8" s="2" t="s">
        <v>5</v>
      </c>
      <c r="B8" t="s">
        <v>12</v>
      </c>
    </row>
    <row r="9" spans="1:2" x14ac:dyDescent="0.2">
      <c r="A9" t="s">
        <v>4</v>
      </c>
      <c r="B9" t="s">
        <v>6</v>
      </c>
    </row>
    <row r="10" spans="1:2" x14ac:dyDescent="0.2">
      <c r="A10" t="s">
        <v>7</v>
      </c>
      <c r="B10" t="s">
        <v>8</v>
      </c>
    </row>
    <row r="11" spans="1:2" x14ac:dyDescent="0.2">
      <c r="A11" s="51" t="s">
        <v>9</v>
      </c>
      <c r="B11" t="s">
        <v>10</v>
      </c>
    </row>
    <row r="12" spans="1:2" ht="68" x14ac:dyDescent="0.2">
      <c r="A12" s="51"/>
      <c r="B12" s="31" t="s">
        <v>70</v>
      </c>
    </row>
    <row r="15" spans="1:2" ht="29" x14ac:dyDescent="0.35">
      <c r="A15" s="52" t="s">
        <v>72</v>
      </c>
      <c r="B15" s="52"/>
    </row>
    <row r="16" spans="1:2" x14ac:dyDescent="0.2">
      <c r="A16" s="50" t="s">
        <v>73</v>
      </c>
      <c r="B16" s="50"/>
    </row>
    <row r="17" spans="1:2" x14ac:dyDescent="0.2">
      <c r="A17" s="50" t="s">
        <v>74</v>
      </c>
      <c r="B17" s="50"/>
    </row>
    <row r="18" spans="1:2" x14ac:dyDescent="0.2">
      <c r="A18" s="50" t="s">
        <v>75</v>
      </c>
      <c r="B18" s="50"/>
    </row>
    <row r="19" spans="1:2" x14ac:dyDescent="0.2">
      <c r="A19" s="50" t="s">
        <v>76</v>
      </c>
      <c r="B19" s="50"/>
    </row>
    <row r="20" spans="1:2" x14ac:dyDescent="0.2">
      <c r="A20" s="50" t="s">
        <v>77</v>
      </c>
      <c r="B20" s="50"/>
    </row>
    <row r="21" spans="1:2" x14ac:dyDescent="0.2">
      <c r="A21" s="50" t="s">
        <v>78</v>
      </c>
      <c r="B21" s="50"/>
    </row>
    <row r="22" spans="1:2" x14ac:dyDescent="0.2">
      <c r="A22" s="50" t="s">
        <v>79</v>
      </c>
      <c r="B22" s="50"/>
    </row>
    <row r="23" spans="1:2" x14ac:dyDescent="0.2">
      <c r="A23" s="50" t="s">
        <v>80</v>
      </c>
      <c r="B23" s="50"/>
    </row>
    <row r="24" spans="1:2" x14ac:dyDescent="0.2">
      <c r="A24" s="50" t="s">
        <v>81</v>
      </c>
      <c r="B24" s="50"/>
    </row>
    <row r="25" spans="1:2" x14ac:dyDescent="0.2">
      <c r="A25" s="50" t="s">
        <v>83</v>
      </c>
      <c r="B25" s="50"/>
    </row>
    <row r="26" spans="1:2" x14ac:dyDescent="0.2">
      <c r="A26" s="50" t="s">
        <v>85</v>
      </c>
      <c r="B26" s="50"/>
    </row>
    <row r="27" spans="1:2" x14ac:dyDescent="0.2">
      <c r="A27" s="50" t="s">
        <v>84</v>
      </c>
      <c r="B27" s="50"/>
    </row>
    <row r="28" spans="1:2" x14ac:dyDescent="0.2">
      <c r="A28" s="53"/>
      <c r="B28" s="53"/>
    </row>
    <row r="29" spans="1:2" x14ac:dyDescent="0.2">
      <c r="A29" s="53"/>
      <c r="B29" s="53"/>
    </row>
    <row r="30" spans="1:2" x14ac:dyDescent="0.2">
      <c r="A30" s="53"/>
      <c r="B30" s="53"/>
    </row>
    <row r="31" spans="1:2" x14ac:dyDescent="0.2">
      <c r="A31" s="53"/>
      <c r="B31" s="53"/>
    </row>
    <row r="32" spans="1:2" x14ac:dyDescent="0.2">
      <c r="A32" s="53"/>
      <c r="B32" s="53"/>
    </row>
    <row r="33" spans="1:2" x14ac:dyDescent="0.2">
      <c r="A33" s="53"/>
      <c r="B33" s="53"/>
    </row>
    <row r="34" spans="1:2" x14ac:dyDescent="0.2">
      <c r="A34" s="53"/>
      <c r="B34" s="53"/>
    </row>
  </sheetData>
  <mergeCells count="21">
    <mergeCell ref="A34:B34"/>
    <mergeCell ref="A23:B23"/>
    <mergeCell ref="A24:B24"/>
    <mergeCell ref="A25:B25"/>
    <mergeCell ref="A26:B26"/>
    <mergeCell ref="A27:B27"/>
    <mergeCell ref="A28:B28"/>
    <mergeCell ref="A29:B29"/>
    <mergeCell ref="A30:B30"/>
    <mergeCell ref="A31:B31"/>
    <mergeCell ref="A32:B32"/>
    <mergeCell ref="A33:B33"/>
    <mergeCell ref="A19:B19"/>
    <mergeCell ref="A20:B20"/>
    <mergeCell ref="A21:B21"/>
    <mergeCell ref="A22:B22"/>
    <mergeCell ref="A11:A12"/>
    <mergeCell ref="A15:B15"/>
    <mergeCell ref="A16:B16"/>
    <mergeCell ref="A17:B17"/>
    <mergeCell ref="A18:B18"/>
  </mergeCells>
  <hyperlinks>
    <hyperlink ref="A16:B16" r:id="rId1" display="Ally High-Interest Savings Account" xr:uid="{B646A5CF-7BAC-7E4D-AFFD-986CD286549C}"/>
    <hyperlink ref="A17:B17" r:id="rId2" display="Ally High-Interest Checking Account" xr:uid="{AE18F748-A421-644E-8259-A1C9D2062DCF}"/>
    <hyperlink ref="A18:B18" r:id="rId3" display="Marcus - Goldman Sachs' banking arm that has high-yield savings, CDs, and loans " xr:uid="{48260C3C-95A5-6D48-94FA-3EA5AF32D56B}"/>
    <hyperlink ref="A19:B19" r:id="rId4" display="TD Ameritrade - a brokerage firm (so you can buy/sell stocks) that provides a ton of guidance" xr:uid="{53B5F103-4CF5-5F4D-87C3-2AE9DBFAF8FF}"/>
    <hyperlink ref="A20:B20" r:id="rId5" display="Nerd Wallet - Building Credit" xr:uid="{C60EDB8D-31A7-1346-994E-53ACC2BC23D8}"/>
    <hyperlink ref="A21:B21" r:id="rId6" display="Article on Starter Credit Cards" xr:uid="{775BC4A0-2209-F249-8C02-3132D3CCDD41}"/>
    <hyperlink ref="A22:B22" r:id="rId7" display="Saving Article" xr:uid="{34161498-139D-B940-9D85-90698F212EDD}"/>
    <hyperlink ref="A23:B23" r:id="rId8" display="Saving Article 2" xr:uid="{A6D9284B-E536-0D43-81F9-374AF32F7300}"/>
    <hyperlink ref="A24:B24" r:id="rId9" display="How Much to Save by 30" xr:uid="{AB32AA74-E699-604B-81D8-EFA54F8FD7CA}"/>
    <hyperlink ref="A25:B25" r:id="rId10" display="List of High-Yield Checking Accounts" xr:uid="{177EFD63-6EE9-2140-B16A-BF200F942984}"/>
    <hyperlink ref="A26:B26" r:id="rId11" display="Second List of High-Yield Checking Accounts" xr:uid="{B9F71227-2226-E14F-B462-9EA4767C31CF}"/>
    <hyperlink ref="A27:B27" r:id="rId12" display="Third List of High-Yield Checking Accounts" xr:uid="{435A702D-5484-AE42-AC9D-D188907937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5DB9-1AEC-314B-9F78-1771709FEF3C}">
  <dimension ref="B3:H32"/>
  <sheetViews>
    <sheetView workbookViewId="0">
      <selection activeCell="K13" sqref="K13"/>
    </sheetView>
  </sheetViews>
  <sheetFormatPr baseColWidth="10" defaultRowHeight="16" x14ac:dyDescent="0.2"/>
  <cols>
    <col min="2" max="2" width="32.1640625" bestFit="1" customWidth="1"/>
    <col min="5" max="5" width="3.6640625" customWidth="1"/>
    <col min="6" max="6" width="32.1640625" bestFit="1" customWidth="1"/>
  </cols>
  <sheetData>
    <row r="3" spans="2:8" x14ac:dyDescent="0.2">
      <c r="B3" s="54" t="s">
        <v>48</v>
      </c>
      <c r="C3" s="55"/>
      <c r="D3" s="56"/>
      <c r="F3" s="54" t="s">
        <v>49</v>
      </c>
      <c r="G3" s="55"/>
      <c r="H3" s="56"/>
    </row>
    <row r="4" spans="2:8" x14ac:dyDescent="0.2">
      <c r="B4" s="3"/>
      <c r="C4" s="3" t="s">
        <v>86</v>
      </c>
      <c r="D4" s="3" t="s">
        <v>53</v>
      </c>
      <c r="F4" s="22" t="s">
        <v>50</v>
      </c>
      <c r="G4" s="25">
        <v>25</v>
      </c>
      <c r="H4" s="10"/>
    </row>
    <row r="5" spans="2:8" x14ac:dyDescent="0.2">
      <c r="B5" s="22" t="s">
        <v>11</v>
      </c>
      <c r="C5" s="23">
        <v>60000</v>
      </c>
      <c r="D5" s="24">
        <f>C5/12</f>
        <v>5000</v>
      </c>
      <c r="F5" s="22" t="s">
        <v>51</v>
      </c>
      <c r="G5" s="44">
        <v>35</v>
      </c>
      <c r="H5" s="11"/>
    </row>
    <row r="6" spans="2:8" x14ac:dyDescent="0.2">
      <c r="B6" s="3" t="s">
        <v>54</v>
      </c>
      <c r="C6" s="8">
        <v>0.2</v>
      </c>
      <c r="D6" s="24">
        <f>($C$5*C6)/12</f>
        <v>1000</v>
      </c>
      <c r="F6" s="22" t="s">
        <v>52</v>
      </c>
      <c r="G6" s="11">
        <f>50*G5*G4</f>
        <v>43750</v>
      </c>
      <c r="H6" s="11"/>
    </row>
    <row r="7" spans="2:8" x14ac:dyDescent="0.2">
      <c r="B7" s="3" t="s">
        <v>55</v>
      </c>
      <c r="C7" s="8">
        <v>0.3</v>
      </c>
      <c r="D7" s="11">
        <f>($C$5*C7)/12</f>
        <v>1500</v>
      </c>
      <c r="F7" s="3" t="s">
        <v>54</v>
      </c>
      <c r="G7" s="8">
        <v>0.2</v>
      </c>
      <c r="H7" s="11">
        <f>(G$6*G7)/12</f>
        <v>729.16666666666663</v>
      </c>
    </row>
    <row r="8" spans="2:8" x14ac:dyDescent="0.2">
      <c r="B8" s="3" t="s">
        <v>56</v>
      </c>
      <c r="C8" s="45">
        <v>0.5</v>
      </c>
      <c r="D8" s="11">
        <f>($C$5*C8)/12</f>
        <v>2500</v>
      </c>
      <c r="F8" s="3" t="s">
        <v>55</v>
      </c>
      <c r="G8" s="8">
        <v>0.3</v>
      </c>
      <c r="H8" s="11">
        <f>(G$6*G8)/12</f>
        <v>1093.75</v>
      </c>
    </row>
    <row r="9" spans="2:8" x14ac:dyDescent="0.2">
      <c r="B9" s="3" t="s">
        <v>88</v>
      </c>
      <c r="C9" s="9">
        <v>0</v>
      </c>
      <c r="D9" s="12">
        <f>($C$5*C9)/12</f>
        <v>0</v>
      </c>
      <c r="F9" s="3" t="s">
        <v>56</v>
      </c>
      <c r="G9" s="45">
        <v>0.5</v>
      </c>
      <c r="H9" s="11">
        <f>(G$6*G9)/12</f>
        <v>1822.9166666666667</v>
      </c>
    </row>
    <row r="10" spans="2:8" x14ac:dyDescent="0.2">
      <c r="B10" s="3" t="s">
        <v>82</v>
      </c>
      <c r="C10" s="9">
        <f>SUM(C6:C8)</f>
        <v>1</v>
      </c>
      <c r="F10" s="3" t="s">
        <v>88</v>
      </c>
      <c r="G10" s="9">
        <v>0</v>
      </c>
      <c r="H10" s="12">
        <f>(G$6*G10)/12</f>
        <v>0</v>
      </c>
    </row>
    <row r="11" spans="2:8" x14ac:dyDescent="0.2">
      <c r="F11" s="3" t="s">
        <v>82</v>
      </c>
      <c r="G11" s="9">
        <f>SUM(G7:G10)</f>
        <v>1</v>
      </c>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sheetData>
  <mergeCells count="2">
    <mergeCell ref="B3:D3"/>
    <mergeCell ref="F3:H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3E5A-0186-6A43-8BFC-B7329D26B578}">
  <dimension ref="C3:I41"/>
  <sheetViews>
    <sheetView zoomScale="125" workbookViewId="0">
      <selection activeCell="N17" sqref="N17"/>
    </sheetView>
  </sheetViews>
  <sheetFormatPr baseColWidth="10" defaultRowHeight="16" x14ac:dyDescent="0.2"/>
  <cols>
    <col min="5" max="5" width="11.5" bestFit="1" customWidth="1"/>
    <col min="6" max="6" width="3.5" customWidth="1"/>
  </cols>
  <sheetData>
    <row r="3" spans="3:9" x14ac:dyDescent="0.2">
      <c r="C3" s="58" t="s">
        <v>13</v>
      </c>
      <c r="D3" s="58"/>
      <c r="E3" s="58"/>
      <c r="G3" s="58" t="s">
        <v>25</v>
      </c>
      <c r="H3" s="58"/>
      <c r="I3" s="58"/>
    </row>
    <row r="4" spans="3:9" x14ac:dyDescent="0.2">
      <c r="C4" s="57" t="s">
        <v>14</v>
      </c>
      <c r="D4" s="57"/>
      <c r="E4" s="4" t="s">
        <v>15</v>
      </c>
      <c r="G4" s="57" t="s">
        <v>14</v>
      </c>
      <c r="H4" s="57"/>
      <c r="I4" s="4" t="s">
        <v>26</v>
      </c>
    </row>
    <row r="5" spans="3:9" x14ac:dyDescent="0.2">
      <c r="C5" s="57" t="s">
        <v>92</v>
      </c>
      <c r="D5" s="57"/>
      <c r="E5" s="6">
        <v>2500</v>
      </c>
      <c r="G5" s="57" t="s">
        <v>97</v>
      </c>
      <c r="H5" s="57"/>
      <c r="I5" s="6">
        <v>1500</v>
      </c>
    </row>
    <row r="6" spans="3:9" x14ac:dyDescent="0.2">
      <c r="C6" s="57" t="s">
        <v>93</v>
      </c>
      <c r="D6" s="57"/>
      <c r="E6" s="6">
        <v>1000</v>
      </c>
      <c r="G6" s="57" t="s">
        <v>27</v>
      </c>
      <c r="H6" s="57"/>
      <c r="I6" s="6"/>
    </row>
    <row r="7" spans="3:9" x14ac:dyDescent="0.2">
      <c r="C7" s="57" t="s">
        <v>38</v>
      </c>
      <c r="D7" s="57"/>
      <c r="E7" s="6">
        <v>3000</v>
      </c>
      <c r="G7" s="57" t="s">
        <v>28</v>
      </c>
      <c r="H7" s="57"/>
      <c r="I7" s="6"/>
    </row>
    <row r="8" spans="3:9" x14ac:dyDescent="0.2">
      <c r="C8" s="57" t="s">
        <v>94</v>
      </c>
      <c r="D8" s="57"/>
      <c r="E8" s="6">
        <v>10000</v>
      </c>
      <c r="G8" s="57" t="s">
        <v>29</v>
      </c>
      <c r="H8" s="57"/>
      <c r="I8" s="6"/>
    </row>
    <row r="9" spans="3:9" x14ac:dyDescent="0.2">
      <c r="C9" s="57" t="s">
        <v>16</v>
      </c>
      <c r="D9" s="57"/>
      <c r="E9" s="6"/>
      <c r="G9" s="57" t="s">
        <v>30</v>
      </c>
      <c r="H9" s="57"/>
      <c r="I9" s="6"/>
    </row>
    <row r="10" spans="3:9" x14ac:dyDescent="0.2">
      <c r="C10" s="57" t="s">
        <v>17</v>
      </c>
      <c r="D10" s="57"/>
      <c r="E10" s="6"/>
      <c r="G10" s="57" t="s">
        <v>31</v>
      </c>
      <c r="H10" s="57"/>
      <c r="I10" s="6"/>
    </row>
    <row r="11" spans="3:9" x14ac:dyDescent="0.2">
      <c r="C11" s="57" t="s">
        <v>95</v>
      </c>
      <c r="D11" s="57"/>
      <c r="E11" s="6">
        <v>45000</v>
      </c>
      <c r="G11" s="57" t="s">
        <v>32</v>
      </c>
      <c r="H11" s="57"/>
      <c r="I11" s="6"/>
    </row>
    <row r="12" spans="3:9" x14ac:dyDescent="0.2">
      <c r="C12" s="57" t="s">
        <v>96</v>
      </c>
      <c r="D12" s="57"/>
      <c r="E12" s="6">
        <v>18500</v>
      </c>
      <c r="G12" s="57" t="s">
        <v>33</v>
      </c>
      <c r="H12" s="57"/>
      <c r="I12" s="6"/>
    </row>
    <row r="13" spans="3:9" x14ac:dyDescent="0.2">
      <c r="C13" s="57" t="s">
        <v>19</v>
      </c>
      <c r="D13" s="57"/>
      <c r="E13" s="6"/>
      <c r="G13" s="57" t="s">
        <v>34</v>
      </c>
      <c r="H13" s="57"/>
      <c r="I13" s="6">
        <v>3500</v>
      </c>
    </row>
    <row r="14" spans="3:9" x14ac:dyDescent="0.2">
      <c r="C14" s="57" t="s">
        <v>18</v>
      </c>
      <c r="D14" s="57"/>
      <c r="E14" s="6">
        <v>15000</v>
      </c>
      <c r="G14" s="57" t="s">
        <v>37</v>
      </c>
      <c r="H14" s="57"/>
      <c r="I14" s="6"/>
    </row>
    <row r="15" spans="3:9" x14ac:dyDescent="0.2">
      <c r="C15" s="57" t="s">
        <v>22</v>
      </c>
      <c r="D15" s="57"/>
      <c r="E15" s="6">
        <v>2500</v>
      </c>
      <c r="G15" s="57" t="s">
        <v>37</v>
      </c>
      <c r="H15" s="57"/>
      <c r="I15" s="6"/>
    </row>
    <row r="16" spans="3:9" x14ac:dyDescent="0.2">
      <c r="C16" s="57" t="s">
        <v>21</v>
      </c>
      <c r="D16" s="57"/>
      <c r="E16" s="6">
        <v>1000</v>
      </c>
      <c r="G16" s="57" t="s">
        <v>37</v>
      </c>
      <c r="H16" s="57"/>
      <c r="I16" s="6"/>
    </row>
    <row r="17" spans="3:9" x14ac:dyDescent="0.2">
      <c r="C17" s="57" t="s">
        <v>20</v>
      </c>
      <c r="D17" s="57"/>
      <c r="E17" s="6">
        <v>2500</v>
      </c>
      <c r="G17" s="57" t="s">
        <v>37</v>
      </c>
      <c r="H17" s="57"/>
      <c r="I17" s="6"/>
    </row>
    <row r="18" spans="3:9" x14ac:dyDescent="0.2">
      <c r="C18" s="57" t="s">
        <v>23</v>
      </c>
      <c r="D18" s="57"/>
      <c r="E18" s="6"/>
      <c r="G18" s="57" t="s">
        <v>37</v>
      </c>
      <c r="H18" s="57"/>
      <c r="I18" s="7"/>
    </row>
    <row r="19" spans="3:9" x14ac:dyDescent="0.2">
      <c r="C19" s="57" t="s">
        <v>36</v>
      </c>
      <c r="D19" s="57"/>
      <c r="E19" s="6"/>
      <c r="G19" s="57" t="s">
        <v>35</v>
      </c>
      <c r="H19" s="57"/>
      <c r="I19" s="5">
        <f>SUM(I5:I18)</f>
        <v>5000</v>
      </c>
    </row>
    <row r="20" spans="3:9" x14ac:dyDescent="0.2">
      <c r="C20" s="57" t="s">
        <v>36</v>
      </c>
      <c r="D20" s="57"/>
      <c r="E20" s="7"/>
    </row>
    <row r="21" spans="3:9" x14ac:dyDescent="0.2">
      <c r="C21" s="57" t="s">
        <v>24</v>
      </c>
      <c r="D21" s="57"/>
      <c r="E21" s="5">
        <f>SUM(E5:E20)</f>
        <v>101000</v>
      </c>
      <c r="G21" s="57" t="s">
        <v>4</v>
      </c>
      <c r="H21" s="57"/>
      <c r="I21" s="5">
        <f>E21-I19</f>
        <v>96000</v>
      </c>
    </row>
    <row r="22" spans="3:9" x14ac:dyDescent="0.2">
      <c r="C22" s="53"/>
      <c r="D22" s="53"/>
    </row>
    <row r="23" spans="3:9" x14ac:dyDescent="0.2">
      <c r="C23" s="53"/>
      <c r="D23" s="53"/>
    </row>
    <row r="24" spans="3:9" x14ac:dyDescent="0.2">
      <c r="C24" s="53"/>
      <c r="D24" s="53"/>
    </row>
    <row r="25" spans="3:9" x14ac:dyDescent="0.2">
      <c r="C25" s="53"/>
      <c r="D25" s="53"/>
    </row>
    <row r="26" spans="3:9" x14ac:dyDescent="0.2">
      <c r="C26" s="53"/>
      <c r="D26" s="53"/>
    </row>
    <row r="27" spans="3:9" x14ac:dyDescent="0.2">
      <c r="C27" s="53"/>
      <c r="D27" s="53"/>
    </row>
    <row r="28" spans="3:9" x14ac:dyDescent="0.2">
      <c r="C28" s="53"/>
      <c r="D28" s="53"/>
    </row>
    <row r="29" spans="3:9" x14ac:dyDescent="0.2">
      <c r="C29" s="53"/>
      <c r="D29" s="53"/>
    </row>
    <row r="30" spans="3:9" x14ac:dyDescent="0.2">
      <c r="C30" s="53"/>
      <c r="D30" s="53"/>
    </row>
    <row r="31" spans="3:9" x14ac:dyDescent="0.2">
      <c r="C31" s="53"/>
      <c r="D31" s="53"/>
    </row>
    <row r="32" spans="3:9" x14ac:dyDescent="0.2">
      <c r="C32" s="53"/>
      <c r="D32" s="53"/>
    </row>
    <row r="33" spans="3:4" x14ac:dyDescent="0.2">
      <c r="C33" s="53"/>
      <c r="D33" s="53"/>
    </row>
    <row r="34" spans="3:4" x14ac:dyDescent="0.2">
      <c r="C34" s="53"/>
      <c r="D34" s="53"/>
    </row>
    <row r="35" spans="3:4" x14ac:dyDescent="0.2">
      <c r="C35" s="53"/>
      <c r="D35" s="53"/>
    </row>
    <row r="36" spans="3:4" x14ac:dyDescent="0.2">
      <c r="C36" s="53"/>
      <c r="D36" s="53"/>
    </row>
    <row r="37" spans="3:4" x14ac:dyDescent="0.2">
      <c r="C37" s="53"/>
      <c r="D37" s="53"/>
    </row>
    <row r="38" spans="3:4" x14ac:dyDescent="0.2">
      <c r="C38" s="53"/>
      <c r="D38" s="53"/>
    </row>
    <row r="39" spans="3:4" x14ac:dyDescent="0.2">
      <c r="C39" s="53"/>
      <c r="D39" s="53"/>
    </row>
    <row r="40" spans="3:4" x14ac:dyDescent="0.2">
      <c r="C40" s="53"/>
      <c r="D40" s="53"/>
    </row>
    <row r="41" spans="3:4" x14ac:dyDescent="0.2">
      <c r="C41" s="53"/>
      <c r="D41" s="53"/>
    </row>
  </sheetData>
  <mergeCells count="57">
    <mergeCell ref="C17:D17"/>
    <mergeCell ref="C14:D14"/>
    <mergeCell ref="C15:D15"/>
    <mergeCell ref="C16:D16"/>
    <mergeCell ref="G21:H21"/>
    <mergeCell ref="G15:H15"/>
    <mergeCell ref="G16:H16"/>
    <mergeCell ref="G17:H17"/>
    <mergeCell ref="G18:H18"/>
    <mergeCell ref="G19:H19"/>
    <mergeCell ref="G14:H14"/>
    <mergeCell ref="C9:D9"/>
    <mergeCell ref="C10:D10"/>
    <mergeCell ref="C11:D11"/>
    <mergeCell ref="C12:D12"/>
    <mergeCell ref="C13:D13"/>
    <mergeCell ref="G9:H9"/>
    <mergeCell ref="G10:H10"/>
    <mergeCell ref="G11:H11"/>
    <mergeCell ref="G12:H12"/>
    <mergeCell ref="G13:H13"/>
    <mergeCell ref="C38:D38"/>
    <mergeCell ref="C39:D39"/>
    <mergeCell ref="C40:D40"/>
    <mergeCell ref="C41:D41"/>
    <mergeCell ref="G3:I3"/>
    <mergeCell ref="G4:H4"/>
    <mergeCell ref="G5:H5"/>
    <mergeCell ref="G6:H6"/>
    <mergeCell ref="G7:H7"/>
    <mergeCell ref="G8:H8"/>
    <mergeCell ref="C32:D32"/>
    <mergeCell ref="C33:D33"/>
    <mergeCell ref="C34:D34"/>
    <mergeCell ref="C35:D35"/>
    <mergeCell ref="C36:D36"/>
    <mergeCell ref="C37:D37"/>
    <mergeCell ref="C31:D31"/>
    <mergeCell ref="C18:D18"/>
    <mergeCell ref="C21:D21"/>
    <mergeCell ref="C22:D22"/>
    <mergeCell ref="C23:D23"/>
    <mergeCell ref="C24:D24"/>
    <mergeCell ref="C25:D25"/>
    <mergeCell ref="C20:D20"/>
    <mergeCell ref="C26:D26"/>
    <mergeCell ref="C27:D27"/>
    <mergeCell ref="C28:D28"/>
    <mergeCell ref="C29:D29"/>
    <mergeCell ref="C30:D30"/>
    <mergeCell ref="C19:D19"/>
    <mergeCell ref="C8:D8"/>
    <mergeCell ref="C3:E3"/>
    <mergeCell ref="C4:D4"/>
    <mergeCell ref="C5:D5"/>
    <mergeCell ref="C6:D6"/>
    <mergeCell ref="C7:D7"/>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F420-51D8-0C42-AD1E-0EA7D1656AE6}">
  <dimension ref="A1:AE40"/>
  <sheetViews>
    <sheetView zoomScale="119" workbookViewId="0">
      <selection activeCell="L9" sqref="L9"/>
    </sheetView>
  </sheetViews>
  <sheetFormatPr baseColWidth="10" defaultRowHeight="16" x14ac:dyDescent="0.2"/>
  <cols>
    <col min="1" max="1" width="10.83203125" style="46"/>
    <col min="2" max="2" width="27.83203125" bestFit="1" customWidth="1"/>
    <col min="4" max="4" width="8" style="46" customWidth="1"/>
    <col min="5" max="5" width="27.83203125" bestFit="1" customWidth="1"/>
    <col min="7" max="7" width="9.33203125" style="46" customWidth="1"/>
    <col min="8" max="8" width="27.83203125" bestFit="1" customWidth="1"/>
    <col min="10" max="10" width="9.5" style="46" customWidth="1"/>
    <col min="11" max="11" width="28" bestFit="1" customWidth="1"/>
    <col min="13" max="15" width="10.83203125" style="46"/>
  </cols>
  <sheetData>
    <row r="1" spans="2:12" s="46" customFormat="1" x14ac:dyDescent="0.2"/>
    <row r="2" spans="2:12" s="46" customFormat="1" x14ac:dyDescent="0.2"/>
    <row r="3" spans="2:12" ht="30" customHeight="1" x14ac:dyDescent="0.2">
      <c r="B3" s="59" t="s">
        <v>44</v>
      </c>
      <c r="C3" s="59"/>
      <c r="E3" s="60" t="s">
        <v>45</v>
      </c>
      <c r="F3" s="60"/>
      <c r="H3" s="61" t="s">
        <v>46</v>
      </c>
      <c r="I3" s="62"/>
      <c r="K3" s="63" t="s">
        <v>47</v>
      </c>
      <c r="L3" s="64"/>
    </row>
    <row r="4" spans="2:12" x14ac:dyDescent="0.2">
      <c r="B4" s="3" t="s">
        <v>39</v>
      </c>
      <c r="C4" s="13">
        <v>1000</v>
      </c>
      <c r="E4" s="3" t="s">
        <v>39</v>
      </c>
      <c r="F4" s="13">
        <v>1000</v>
      </c>
      <c r="H4" s="3" t="s">
        <v>39</v>
      </c>
      <c r="I4" s="20">
        <f>PV(I7,I6,-I5,I8)*-1</f>
        <v>999.89043990290395</v>
      </c>
      <c r="K4" s="3" t="s">
        <v>39</v>
      </c>
      <c r="L4" s="13">
        <v>1000</v>
      </c>
    </row>
    <row r="5" spans="2:12" x14ac:dyDescent="0.2">
      <c r="B5" s="3" t="s">
        <v>40</v>
      </c>
      <c r="C5" s="14">
        <v>1000</v>
      </c>
      <c r="E5" s="3" t="s">
        <v>40</v>
      </c>
      <c r="F5" s="19">
        <f>PMT(F7,F6,-F4,F8)*-1</f>
        <v>999.97675590574249</v>
      </c>
      <c r="H5" s="3" t="s">
        <v>40</v>
      </c>
      <c r="I5" s="14">
        <v>1000</v>
      </c>
      <c r="K5" s="3" t="s">
        <v>40</v>
      </c>
      <c r="L5" s="14">
        <v>1000</v>
      </c>
    </row>
    <row r="6" spans="2:12" x14ac:dyDescent="0.2">
      <c r="B6" s="3" t="s">
        <v>41</v>
      </c>
      <c r="C6" s="15">
        <v>5</v>
      </c>
      <c r="E6" s="3" t="s">
        <v>41</v>
      </c>
      <c r="F6" s="15">
        <v>5</v>
      </c>
      <c r="H6" s="3" t="s">
        <v>41</v>
      </c>
      <c r="I6" s="15">
        <v>5</v>
      </c>
      <c r="K6" s="3" t="s">
        <v>87</v>
      </c>
      <c r="L6" s="21">
        <f>NPER(L7,-L5,-L4,L8)</f>
        <v>4.9998915174500196</v>
      </c>
    </row>
    <row r="7" spans="2:12" x14ac:dyDescent="0.2">
      <c r="B7" s="3" t="s">
        <v>42</v>
      </c>
      <c r="C7" s="16">
        <v>0.02</v>
      </c>
      <c r="E7" s="3" t="s">
        <v>42</v>
      </c>
      <c r="F7" s="16">
        <v>0.02</v>
      </c>
      <c r="H7" s="3" t="s">
        <v>42</v>
      </c>
      <c r="I7" s="16">
        <v>0.02</v>
      </c>
      <c r="K7" s="3" t="s">
        <v>42</v>
      </c>
      <c r="L7" s="16">
        <v>0.02</v>
      </c>
    </row>
    <row r="8" spans="2:12" x14ac:dyDescent="0.2">
      <c r="B8" s="3" t="s">
        <v>43</v>
      </c>
      <c r="C8" s="18">
        <f>FV(C7,C6,-C5,-C4)</f>
        <v>6308.1209632000009</v>
      </c>
      <c r="E8" s="3" t="s">
        <v>43</v>
      </c>
      <c r="F8" s="17">
        <v>6308</v>
      </c>
      <c r="H8" s="3" t="s">
        <v>43</v>
      </c>
      <c r="I8" s="17">
        <v>6308</v>
      </c>
      <c r="K8" s="3" t="s">
        <v>43</v>
      </c>
      <c r="L8" s="17">
        <v>6308</v>
      </c>
    </row>
    <row r="9" spans="2:12" s="46" customFormat="1" x14ac:dyDescent="0.2"/>
    <row r="10" spans="2:12" s="46" customFormat="1" x14ac:dyDescent="0.2"/>
    <row r="11" spans="2:12" s="46" customFormat="1" x14ac:dyDescent="0.2"/>
    <row r="12" spans="2:12" s="46" customFormat="1" x14ac:dyDescent="0.2"/>
    <row r="13" spans="2:12" s="46" customFormat="1" x14ac:dyDescent="0.2"/>
    <row r="14" spans="2:12" s="46" customFormat="1" x14ac:dyDescent="0.2"/>
    <row r="15" spans="2:12" s="46" customFormat="1" x14ac:dyDescent="0.2"/>
    <row r="16" spans="2:12" s="46" customFormat="1" x14ac:dyDescent="0.2"/>
    <row r="17" spans="21:31" s="46" customFormat="1" x14ac:dyDescent="0.2"/>
    <row r="18" spans="21:31" s="46" customFormat="1" x14ac:dyDescent="0.2"/>
    <row r="19" spans="21:31" s="46" customFormat="1" x14ac:dyDescent="0.2"/>
    <row r="20" spans="21:31" s="46" customFormat="1" x14ac:dyDescent="0.2"/>
    <row r="21" spans="21:31" s="46" customFormat="1" x14ac:dyDescent="0.2"/>
    <row r="22" spans="21:31" s="46" customFormat="1" x14ac:dyDescent="0.2"/>
    <row r="23" spans="21:31" x14ac:dyDescent="0.2">
      <c r="U23" s="46"/>
      <c r="V23" s="46"/>
      <c r="W23" s="46"/>
      <c r="X23" s="46"/>
      <c r="Y23" s="46"/>
      <c r="Z23" s="46"/>
      <c r="AA23" s="46"/>
      <c r="AB23" s="46"/>
      <c r="AC23" s="46"/>
      <c r="AD23" s="46"/>
      <c r="AE23" s="46"/>
    </row>
    <row r="24" spans="21:31" x14ac:dyDescent="0.2">
      <c r="U24" s="46"/>
      <c r="V24" s="46"/>
      <c r="W24" s="46"/>
      <c r="X24" s="46"/>
      <c r="Y24" s="46"/>
      <c r="Z24" s="46"/>
      <c r="AA24" s="46"/>
      <c r="AB24" s="46"/>
      <c r="AC24" s="46"/>
      <c r="AD24" s="46"/>
      <c r="AE24" s="46"/>
    </row>
    <row r="25" spans="21:31" x14ac:dyDescent="0.2">
      <c r="U25" s="46"/>
      <c r="V25" s="46"/>
      <c r="W25" s="46"/>
      <c r="X25" s="46"/>
      <c r="Y25" s="46"/>
      <c r="Z25" s="46"/>
      <c r="AA25" s="46"/>
      <c r="AB25" s="46"/>
      <c r="AC25" s="46"/>
      <c r="AD25" s="46"/>
      <c r="AE25" s="46"/>
    </row>
    <row r="26" spans="21:31" x14ac:dyDescent="0.2">
      <c r="U26" s="46"/>
      <c r="V26" s="46"/>
      <c r="W26" s="46"/>
      <c r="X26" s="46"/>
      <c r="Y26" s="46"/>
      <c r="Z26" s="46"/>
      <c r="AA26" s="46"/>
      <c r="AB26" s="46"/>
      <c r="AC26" s="46"/>
      <c r="AD26" s="46"/>
      <c r="AE26" s="46"/>
    </row>
    <row r="27" spans="21:31" x14ac:dyDescent="0.2">
      <c r="U27" s="46"/>
      <c r="V27" s="46"/>
      <c r="W27" s="46"/>
      <c r="X27" s="46"/>
      <c r="Y27" s="46"/>
      <c r="Z27" s="46"/>
      <c r="AA27" s="46"/>
      <c r="AB27" s="46"/>
      <c r="AC27" s="46"/>
      <c r="AD27" s="46"/>
      <c r="AE27" s="46"/>
    </row>
    <row r="28" spans="21:31" x14ac:dyDescent="0.2">
      <c r="U28" s="46"/>
      <c r="V28" s="46"/>
      <c r="W28" s="46"/>
      <c r="X28" s="46"/>
      <c r="Y28" s="46"/>
      <c r="Z28" s="46"/>
      <c r="AA28" s="46"/>
      <c r="AB28" s="46"/>
      <c r="AC28" s="46"/>
      <c r="AD28" s="46"/>
      <c r="AE28" s="46"/>
    </row>
    <row r="29" spans="21:31" x14ac:dyDescent="0.2">
      <c r="U29" s="46"/>
      <c r="V29" s="46"/>
      <c r="W29" s="46"/>
      <c r="X29" s="46"/>
      <c r="Y29" s="46"/>
      <c r="Z29" s="46"/>
      <c r="AA29" s="46"/>
      <c r="AB29" s="46"/>
      <c r="AC29" s="46"/>
      <c r="AD29" s="46"/>
      <c r="AE29" s="46"/>
    </row>
    <row r="30" spans="21:31" x14ac:dyDescent="0.2">
      <c r="U30" s="46"/>
      <c r="V30" s="46"/>
      <c r="W30" s="46"/>
      <c r="X30" s="46"/>
      <c r="Y30" s="46"/>
      <c r="Z30" s="46"/>
      <c r="AA30" s="46"/>
      <c r="AB30" s="46"/>
      <c r="AC30" s="46"/>
      <c r="AD30" s="46"/>
      <c r="AE30" s="46"/>
    </row>
    <row r="31" spans="21:31" x14ac:dyDescent="0.2">
      <c r="U31" s="46"/>
      <c r="V31" s="46"/>
      <c r="W31" s="46"/>
      <c r="X31" s="46"/>
      <c r="Y31" s="46"/>
      <c r="Z31" s="46"/>
      <c r="AA31" s="46"/>
      <c r="AB31" s="46"/>
      <c r="AC31" s="46"/>
      <c r="AD31" s="46"/>
      <c r="AE31" s="46"/>
    </row>
    <row r="32" spans="21:31" x14ac:dyDescent="0.2">
      <c r="U32" s="46"/>
      <c r="V32" s="46"/>
      <c r="W32" s="46"/>
      <c r="X32" s="46"/>
      <c r="Y32" s="46"/>
      <c r="Z32" s="46"/>
      <c r="AA32" s="46"/>
      <c r="AB32" s="46"/>
      <c r="AC32" s="46"/>
      <c r="AD32" s="46"/>
      <c r="AE32" s="46"/>
    </row>
    <row r="33" spans="21:31" x14ac:dyDescent="0.2">
      <c r="U33" s="46"/>
      <c r="V33" s="46"/>
      <c r="W33" s="46"/>
      <c r="X33" s="46"/>
      <c r="Y33" s="46"/>
      <c r="Z33" s="46"/>
      <c r="AA33" s="46"/>
      <c r="AB33" s="46"/>
      <c r="AC33" s="46"/>
      <c r="AD33" s="46"/>
      <c r="AE33" s="46"/>
    </row>
    <row r="34" spans="21:31" x14ac:dyDescent="0.2">
      <c r="U34" s="46"/>
      <c r="V34" s="46"/>
      <c r="W34" s="46"/>
      <c r="X34" s="46"/>
      <c r="Y34" s="46"/>
      <c r="Z34" s="46"/>
      <c r="AA34" s="46"/>
      <c r="AB34" s="46"/>
      <c r="AC34" s="46"/>
      <c r="AD34" s="46"/>
      <c r="AE34" s="46"/>
    </row>
    <row r="35" spans="21:31" x14ac:dyDescent="0.2">
      <c r="U35" s="46"/>
      <c r="V35" s="46"/>
      <c r="W35" s="46"/>
      <c r="X35" s="46"/>
      <c r="Y35" s="46"/>
      <c r="Z35" s="46"/>
      <c r="AA35" s="46"/>
      <c r="AB35" s="46"/>
      <c r="AC35" s="46"/>
      <c r="AD35" s="46"/>
      <c r="AE35" s="46"/>
    </row>
    <row r="36" spans="21:31" x14ac:dyDescent="0.2">
      <c r="U36" s="46"/>
      <c r="V36" s="46"/>
      <c r="W36" s="46"/>
      <c r="X36" s="46"/>
      <c r="Y36" s="46"/>
      <c r="Z36" s="46"/>
      <c r="AA36" s="46"/>
      <c r="AB36" s="46"/>
      <c r="AC36" s="46"/>
      <c r="AD36" s="46"/>
      <c r="AE36" s="46"/>
    </row>
    <row r="37" spans="21:31" x14ac:dyDescent="0.2">
      <c r="U37" s="46"/>
      <c r="V37" s="46"/>
      <c r="W37" s="46"/>
      <c r="X37" s="46"/>
      <c r="Y37" s="46"/>
      <c r="Z37" s="46"/>
      <c r="AA37" s="46"/>
      <c r="AB37" s="46"/>
      <c r="AC37" s="46"/>
      <c r="AD37" s="46"/>
      <c r="AE37" s="46"/>
    </row>
    <row r="38" spans="21:31" x14ac:dyDescent="0.2">
      <c r="U38" s="46"/>
      <c r="V38" s="46"/>
      <c r="W38" s="46"/>
      <c r="X38" s="46"/>
      <c r="Y38" s="46"/>
      <c r="Z38" s="46"/>
      <c r="AA38" s="46"/>
      <c r="AB38" s="46"/>
      <c r="AC38" s="46"/>
      <c r="AD38" s="46"/>
      <c r="AE38" s="46"/>
    </row>
    <row r="39" spans="21:31" x14ac:dyDescent="0.2">
      <c r="U39" s="46"/>
      <c r="V39" s="46"/>
      <c r="W39" s="46"/>
      <c r="X39" s="46"/>
      <c r="Y39" s="46"/>
      <c r="Z39" s="46"/>
      <c r="AA39" s="46"/>
      <c r="AB39" s="46"/>
      <c r="AC39" s="46"/>
      <c r="AD39" s="46"/>
      <c r="AE39" s="46"/>
    </row>
    <row r="40" spans="21:31" x14ac:dyDescent="0.2">
      <c r="U40" s="46"/>
      <c r="V40" s="46"/>
      <c r="W40" s="46"/>
      <c r="X40" s="46"/>
      <c r="Y40" s="46"/>
      <c r="Z40" s="46"/>
      <c r="AA40" s="46"/>
      <c r="AB40" s="46"/>
      <c r="AC40" s="46"/>
      <c r="AD40" s="46"/>
      <c r="AE40" s="46"/>
    </row>
  </sheetData>
  <mergeCells count="4">
    <mergeCell ref="B3:C3"/>
    <mergeCell ref="E3:F3"/>
    <mergeCell ref="H3:I3"/>
    <mergeCell ref="K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A82F-109D-3849-876B-A8510E1D8841}">
  <dimension ref="A3:CM18"/>
  <sheetViews>
    <sheetView tabSelected="1" zoomScale="87" workbookViewId="0">
      <selection activeCell="CD17" sqref="J17:CD17"/>
    </sheetView>
  </sheetViews>
  <sheetFormatPr baseColWidth="10" defaultRowHeight="16" x14ac:dyDescent="0.2"/>
  <cols>
    <col min="1" max="1" width="23.6640625" bestFit="1" customWidth="1"/>
    <col min="2" max="2" width="11.5" bestFit="1" customWidth="1"/>
    <col min="5" max="5" width="17.6640625" bestFit="1" customWidth="1"/>
    <col min="6" max="20" width="10" bestFit="1" customWidth="1"/>
    <col min="21" max="86" width="11.5" bestFit="1" customWidth="1"/>
  </cols>
  <sheetData>
    <row r="3" spans="1:91" x14ac:dyDescent="0.2">
      <c r="A3" s="53" t="s">
        <v>98</v>
      </c>
      <c r="B3" s="53"/>
    </row>
    <row r="4" spans="1:91" x14ac:dyDescent="0.2">
      <c r="A4" t="s">
        <v>69</v>
      </c>
      <c r="B4" s="26">
        <v>31</v>
      </c>
    </row>
    <row r="5" spans="1:91" x14ac:dyDescent="0.2">
      <c r="A5" t="s">
        <v>57</v>
      </c>
      <c r="B5" s="15">
        <v>65</v>
      </c>
    </row>
    <row r="6" spans="1:91" x14ac:dyDescent="0.2">
      <c r="A6" t="s">
        <v>58</v>
      </c>
      <c r="B6" s="27">
        <f>B5-B4</f>
        <v>34</v>
      </c>
    </row>
    <row r="7" spans="1:91" x14ac:dyDescent="0.2">
      <c r="A7" t="s">
        <v>59</v>
      </c>
      <c r="B7" s="65">
        <v>130000</v>
      </c>
      <c r="E7" t="s">
        <v>71</v>
      </c>
      <c r="F7">
        <v>0</v>
      </c>
      <c r="G7">
        <v>1</v>
      </c>
      <c r="H7">
        <v>2</v>
      </c>
      <c r="I7">
        <v>3</v>
      </c>
      <c r="J7">
        <v>4</v>
      </c>
      <c r="K7">
        <v>5</v>
      </c>
      <c r="L7">
        <v>6</v>
      </c>
      <c r="M7">
        <v>7</v>
      </c>
      <c r="N7">
        <v>8</v>
      </c>
      <c r="O7">
        <v>9</v>
      </c>
      <c r="P7">
        <v>10</v>
      </c>
      <c r="Q7">
        <v>11</v>
      </c>
      <c r="R7">
        <v>12</v>
      </c>
      <c r="S7">
        <v>13</v>
      </c>
      <c r="T7">
        <v>14</v>
      </c>
      <c r="U7">
        <v>15</v>
      </c>
      <c r="V7">
        <v>16</v>
      </c>
      <c r="W7">
        <v>17</v>
      </c>
      <c r="X7">
        <v>18</v>
      </c>
      <c r="Y7">
        <v>19</v>
      </c>
      <c r="Z7">
        <v>20</v>
      </c>
      <c r="AA7">
        <v>21</v>
      </c>
      <c r="AB7">
        <v>22</v>
      </c>
      <c r="AC7">
        <v>23</v>
      </c>
      <c r="AD7">
        <v>24</v>
      </c>
      <c r="AE7">
        <v>25</v>
      </c>
      <c r="AF7">
        <v>26</v>
      </c>
      <c r="AG7">
        <v>27</v>
      </c>
      <c r="AH7">
        <v>28</v>
      </c>
      <c r="AI7">
        <v>29</v>
      </c>
      <c r="AJ7">
        <v>30</v>
      </c>
      <c r="AK7">
        <v>31</v>
      </c>
      <c r="AL7">
        <v>32</v>
      </c>
      <c r="AM7">
        <v>33</v>
      </c>
      <c r="AN7">
        <v>34</v>
      </c>
      <c r="AO7">
        <v>35</v>
      </c>
      <c r="AP7">
        <v>36</v>
      </c>
      <c r="AQ7">
        <v>37</v>
      </c>
      <c r="AR7">
        <v>38</v>
      </c>
      <c r="AS7">
        <v>39</v>
      </c>
      <c r="AT7">
        <v>40</v>
      </c>
      <c r="AU7">
        <v>41</v>
      </c>
      <c r="AV7">
        <v>42</v>
      </c>
      <c r="AW7">
        <v>43</v>
      </c>
      <c r="AX7">
        <v>44</v>
      </c>
      <c r="AY7">
        <v>45</v>
      </c>
      <c r="AZ7">
        <v>46</v>
      </c>
      <c r="BA7">
        <v>47</v>
      </c>
      <c r="BB7">
        <v>48</v>
      </c>
      <c r="BC7">
        <v>49</v>
      </c>
      <c r="BD7">
        <v>50</v>
      </c>
      <c r="BE7">
        <v>51</v>
      </c>
      <c r="BF7">
        <v>52</v>
      </c>
      <c r="BG7">
        <v>53</v>
      </c>
      <c r="BH7">
        <v>54</v>
      </c>
      <c r="BI7">
        <v>55</v>
      </c>
      <c r="BJ7">
        <v>56</v>
      </c>
      <c r="BK7">
        <v>57</v>
      </c>
      <c r="BL7">
        <v>58</v>
      </c>
      <c r="BM7">
        <v>59</v>
      </c>
      <c r="BN7">
        <v>60</v>
      </c>
      <c r="BO7">
        <v>61</v>
      </c>
      <c r="BP7">
        <v>62</v>
      </c>
      <c r="BQ7">
        <v>63</v>
      </c>
      <c r="BR7">
        <v>64</v>
      </c>
      <c r="BS7">
        <v>65</v>
      </c>
      <c r="BT7">
        <v>66</v>
      </c>
      <c r="BU7">
        <v>67</v>
      </c>
      <c r="BV7">
        <v>68</v>
      </c>
      <c r="BW7">
        <v>69</v>
      </c>
      <c r="BX7">
        <v>70</v>
      </c>
      <c r="BY7">
        <v>71</v>
      </c>
      <c r="BZ7">
        <v>72</v>
      </c>
      <c r="CA7">
        <v>73</v>
      </c>
      <c r="CB7">
        <v>74</v>
      </c>
      <c r="CC7">
        <v>75</v>
      </c>
      <c r="CD7">
        <v>76</v>
      </c>
      <c r="CE7">
        <v>77</v>
      </c>
      <c r="CF7">
        <v>78</v>
      </c>
      <c r="CG7">
        <v>79</v>
      </c>
      <c r="CH7">
        <v>80</v>
      </c>
    </row>
    <row r="8" spans="1:91" x14ac:dyDescent="0.2">
      <c r="A8" t="s">
        <v>99</v>
      </c>
      <c r="B8" s="29">
        <v>135000</v>
      </c>
      <c r="E8" t="s">
        <v>65</v>
      </c>
      <c r="F8" s="32">
        <f>IF(F7&lt;$B$6,(($B$7*((1+$B$10)^F7))*$B$11)+B8,0)</f>
        <v>154500</v>
      </c>
      <c r="G8" s="32">
        <f>IF(G7&lt;$B$6,($B$7*((1+$B$10)^G7))*$B$11,0)</f>
        <v>20085</v>
      </c>
      <c r="H8" s="32">
        <f>IF(H7&lt;$B$6,($B$7*((1+$B$10)^H7))*$B$11,0)</f>
        <v>20687.55</v>
      </c>
      <c r="I8" s="32">
        <f>IF(I7&lt;$B$6,($B$7*((1+$B$10)^I7))*$B$11,0)</f>
        <v>21308.176500000001</v>
      </c>
      <c r="J8" s="32">
        <f>IF(J7&lt;$B$6,($B$7*((1+$B$10)^J7))*$B$11,0)</f>
        <v>21947.421794999995</v>
      </c>
      <c r="K8" s="32">
        <f>IF(K7&lt;$B$6,($B$7*((1+$B$10)^K7))*$B$11,0)</f>
        <v>22605.844448849995</v>
      </c>
      <c r="L8" s="32">
        <f>IF(L7&lt;$B$6,($B$7*((1+$B$10)^L7))*$B$11,0)</f>
        <v>23284.019782315499</v>
      </c>
      <c r="M8" s="32">
        <f>IF(M7&lt;$B$6,($B$7*((1+$B$10)^M7))*$B$11,0)</f>
        <v>23982.540375784967</v>
      </c>
      <c r="N8" s="32">
        <f>IF(N7&lt;$B$6,($B$7*((1+$B$10)^N7))*$B$11,0)</f>
        <v>24702.016587058508</v>
      </c>
      <c r="O8" s="32">
        <f>IF(O7&lt;$B$6,($B$7*((1+$B$10)^O7))*$B$11,0)</f>
        <v>25443.077084670265</v>
      </c>
      <c r="P8" s="32">
        <f>IF(P7&lt;$B$6,($B$7*((1+$B$10)^P7))*$B$11,0)</f>
        <v>26206.369397210372</v>
      </c>
      <c r="Q8" s="32">
        <f>IF(Q7&lt;$B$6,($B$7*((1+$B$10)^Q7))*$B$11,0)</f>
        <v>26992.560479126689</v>
      </c>
      <c r="R8" s="32">
        <f>IF(R7&lt;$B$6,($B$7*((1+$B$10)^R7))*$B$11,0)</f>
        <v>27802.337293500485</v>
      </c>
      <c r="S8" s="32">
        <f>IF(S7&lt;$B$6,($B$7*((1+$B$10)^S7))*$B$11,0)</f>
        <v>28636.407412305492</v>
      </c>
      <c r="T8" s="32">
        <f>IF(T7&lt;$B$6,($B$7*((1+$B$10)^T7))*$B$11,0)</f>
        <v>29495.499634674663</v>
      </c>
      <c r="U8" s="32">
        <f>IF(U7&lt;$B$6,($B$7*((1+$B$10)^U7))*$B$11,0)</f>
        <v>30380.364623714904</v>
      </c>
      <c r="V8" s="32">
        <f>IF(V7&lt;$B$6,($B$7*((1+$B$10)^V7))*$B$11,0)</f>
        <v>31291.775562426345</v>
      </c>
      <c r="W8" s="32">
        <f>IF(W7&lt;$B$6,($B$7*((1+$B$10)^W7))*$B$11,0)</f>
        <v>32230.528829299139</v>
      </c>
      <c r="X8" s="32">
        <f>IF(X7&lt;$B$6,($B$7*((1+$B$10)^X7))*$B$11,0)</f>
        <v>33197.444694178113</v>
      </c>
      <c r="Y8" s="32">
        <f>IF(Y7&lt;$B$6,($B$7*((1+$B$10)^Y7))*$B$11,0)</f>
        <v>34193.368035003456</v>
      </c>
      <c r="Z8" s="32">
        <f>IF(Z7&lt;$B$6,($B$7*((1+$B$10)^Z7))*$B$11,0)</f>
        <v>35219.169076053557</v>
      </c>
      <c r="AA8" s="32">
        <f>IF(AA7&lt;$B$6,($B$7*((1+$B$10)^AA7))*$B$11,0)</f>
        <v>36275.744148335158</v>
      </c>
      <c r="AB8" s="32">
        <f>IF(AB7&lt;$B$6,($B$7*((1+$B$10)^AB7))*$B$11,0)</f>
        <v>37364.016472785217</v>
      </c>
      <c r="AC8" s="32">
        <f>IF(AC7&lt;$B$6,($B$7*((1+$B$10)^AC7))*$B$11,0)</f>
        <v>38484.936966968773</v>
      </c>
      <c r="AD8" s="32">
        <f>IF(AD7&lt;$B$6,($B$7*((1+$B$10)^AD7))*$B$11,0)</f>
        <v>39639.485075977827</v>
      </c>
      <c r="AE8" s="32">
        <f>IF(AE7&lt;$B$6,($B$7*((1+$B$10)^AE7))*$B$11,0)</f>
        <v>40828.669628257165</v>
      </c>
      <c r="AF8" s="32">
        <f>IF(AF7&lt;$B$6,($B$7*((1+$B$10)^AF7))*$B$11,0)</f>
        <v>42053.529717104888</v>
      </c>
      <c r="AG8" s="32">
        <f>IF(AG7&lt;$B$6,($B$7*((1+$B$10)^AG7))*$B$11,0)</f>
        <v>43315.135608618024</v>
      </c>
      <c r="AH8" s="32">
        <f>IF(AH7&lt;$B$6,($B$7*((1+$B$10)^AH7))*$B$11,0)</f>
        <v>44614.589676876574</v>
      </c>
      <c r="AI8" s="32">
        <f>IF(AI7&lt;$B$6,($B$7*((1+$B$10)^AI7))*$B$11,0)</f>
        <v>45953.027367182869</v>
      </c>
      <c r="AJ8" s="32">
        <f>IF(AJ7&lt;$B$6,($B$7*((1+$B$10)^AJ7))*$B$11,0)</f>
        <v>47331.618188198358</v>
      </c>
      <c r="AK8" s="32">
        <f>IF(AK7&lt;$B$6,($B$7*((1+$B$10)^AK7))*$B$11,0)</f>
        <v>48751.566733844309</v>
      </c>
      <c r="AL8" s="32">
        <f>IF(AL7&lt;$B$6,($B$7*((1+$B$10)^AL7))*$B$11,0)</f>
        <v>50214.113735859624</v>
      </c>
      <c r="AM8" s="32">
        <f>IF(AM7&lt;$B$6,($B$7*((1+$B$10)^AM7))*$B$11,0)</f>
        <v>51720.537147935422</v>
      </c>
      <c r="AN8" s="32">
        <f>IF(AN7&lt;$B$6,($B$7*((1+$B$10)^AN7))*$B$11,0)</f>
        <v>0</v>
      </c>
      <c r="AO8" s="32">
        <f>IF(AO7&lt;$B$6,($B$7*((1+$B$10)^AO7))*$B$11,0)</f>
        <v>0</v>
      </c>
      <c r="AP8" s="32">
        <f>IF(AP7&lt;$B$6,($B$7*((1+$B$10)^AP7))*$B$11,0)</f>
        <v>0</v>
      </c>
      <c r="AQ8" s="32">
        <f>IF(AQ7&lt;$B$6,($B$7*((1+$B$10)^AQ7))*$B$11,0)</f>
        <v>0</v>
      </c>
      <c r="AR8" s="32">
        <f>IF(AR7&lt;$B$6,($B$7*((1+$B$10)^AR7))*$B$11,0)</f>
        <v>0</v>
      </c>
      <c r="AS8" s="32">
        <f>IF(AS7&lt;$B$6,($B$7*((1+$B$10)^AS7))*$B$11,0)</f>
        <v>0</v>
      </c>
      <c r="AT8" s="32">
        <f>IF(AT7&lt;$B$6,($B$7*((1+$B$10)^AT7))*$B$11,0)</f>
        <v>0</v>
      </c>
      <c r="AU8" s="32">
        <f>IF(AU7&lt;$B$6,($B$7*((1+$B$10)^AU7))*$B$11,0)</f>
        <v>0</v>
      </c>
      <c r="AV8" s="32">
        <f>IF(AV7&lt;$B$6,($B$7*((1+$B$10)^AV7))*$B$11,0)</f>
        <v>0</v>
      </c>
      <c r="AW8" s="32">
        <f>IF(AW7&lt;$B$6,($B$7*((1+$B$10)^AW7))*$B$11,0)</f>
        <v>0</v>
      </c>
      <c r="AX8" s="32">
        <f>IF(AX7&lt;$B$6,($B$7*((1+$B$10)^AX7))*$B$11,0)</f>
        <v>0</v>
      </c>
      <c r="AY8" s="32">
        <f>IF(AY7&lt;$B$6,($B$7*((1+$B$10)^AY7))*$B$11,0)</f>
        <v>0</v>
      </c>
      <c r="AZ8" s="32">
        <f>IF(AZ7&lt;$B$6,($B$7*((1+$B$10)^AZ7))*$B$11,0)</f>
        <v>0</v>
      </c>
      <c r="BA8" s="32">
        <f>IF(BA7&lt;$B$6,($B$7*((1+$B$10)^BA7))*$B$11,0)</f>
        <v>0</v>
      </c>
      <c r="BB8" s="32">
        <f>IF(BB7&lt;$B$6,($B$7*((1+$B$10)^BB7))*$B$11,0)</f>
        <v>0</v>
      </c>
      <c r="BC8" s="32">
        <f>IF(BC7&lt;$B$6,($B$7*((1+$B$10)^BC7))*$B$11,0)</f>
        <v>0</v>
      </c>
      <c r="BD8" s="32">
        <f>IF(BD7&lt;$B$6,($B$7*((1+$B$10)^BD7))*$B$11,0)</f>
        <v>0</v>
      </c>
      <c r="BE8" s="32">
        <f>IF(BE7&lt;$B$6,($B$7*((1+$B$10)^BE7))*$B$11,0)</f>
        <v>0</v>
      </c>
      <c r="BF8" s="32">
        <f>IF(BF7&lt;$B$6,($B$7*((1+$B$10)^BF7))*$B$11,0)</f>
        <v>0</v>
      </c>
      <c r="BG8" s="32">
        <f>IF(BG7&lt;$B$6,($B$7*((1+$B$10)^BG7))*$B$11,0)</f>
        <v>0</v>
      </c>
      <c r="BH8" s="32">
        <f>IF(BH7&lt;$B$6,($B$7*((1+$B$10)^BH7))*$B$11,0)</f>
        <v>0</v>
      </c>
      <c r="BI8" s="32">
        <f>IF(BI7&lt;$B$6,($B$7*((1+$B$10)^BI7))*$B$11,0)</f>
        <v>0</v>
      </c>
      <c r="BJ8" s="32">
        <f>IF(BJ7&lt;$B$6,($B$7*((1+$B$10)^BJ7))*$B$11,0)</f>
        <v>0</v>
      </c>
      <c r="BK8" s="32">
        <f>IF(BK7&lt;$B$6,($B$7*((1+$B$10)^BK7))*$B$11,0)</f>
        <v>0</v>
      </c>
      <c r="BL8" s="32">
        <f>IF(BL7&lt;$B$6,($B$7*((1+$B$10)^BL7))*$B$11,0)</f>
        <v>0</v>
      </c>
      <c r="BM8" s="32">
        <f>IF(BM7&lt;$B$6,($B$7*((1+$B$10)^BM7))*$B$11,0)</f>
        <v>0</v>
      </c>
      <c r="BN8" s="32">
        <f>IF(BN7&lt;$B$6,($B$7*((1+$B$10)^BN7))*$B$11,0)</f>
        <v>0</v>
      </c>
      <c r="BO8" s="32">
        <f>IF(BO7&lt;$B$6,($B$7*((1+$B$10)^BO7))*$B$11,0)</f>
        <v>0</v>
      </c>
      <c r="BP8" s="32">
        <f>IF(BP7&lt;$B$6,($B$7*((1+$B$10)^BP7))*$B$11,0)</f>
        <v>0</v>
      </c>
      <c r="BQ8" s="32">
        <f>IF(BQ7&lt;$B$6,($B$7*((1+$B$10)^BQ7))*$B$11,0)</f>
        <v>0</v>
      </c>
      <c r="BR8" s="32">
        <f>IF(BR7&lt;$B$6,($B$7*((1+$B$10)^BR7))*$B$11,0)</f>
        <v>0</v>
      </c>
      <c r="BS8" s="32">
        <f>IF(BS7&lt;$B$6,($B$7*((1+$B$10)^BS7))*$B$11,0)</f>
        <v>0</v>
      </c>
      <c r="BT8" s="32">
        <f>IF(BT7&lt;$B$6,($B$7*((1+$B$10)^BT7))*$B$11,0)</f>
        <v>0</v>
      </c>
      <c r="BU8" s="32">
        <f>IF(BU7&lt;$B$6,($B$7*((1+$B$10)^BU7))*$B$11,0)</f>
        <v>0</v>
      </c>
      <c r="BV8" s="32">
        <f>IF(BV7&lt;$B$6,($B$7*((1+$B$10)^BV7))*$B$11,0)</f>
        <v>0</v>
      </c>
      <c r="BW8" s="32">
        <f>IF(BW7&lt;$B$6,($B$7*((1+$B$10)^BW7))*$B$11,0)</f>
        <v>0</v>
      </c>
      <c r="BX8" s="32">
        <f>IF(BX7&lt;$B$6,($B$7*((1+$B$10)^BX7))*$B$11,0)</f>
        <v>0</v>
      </c>
      <c r="BY8" s="32">
        <f>IF(BY7&lt;$B$6,($B$7*((1+$B$10)^BY7))*$B$11,0)</f>
        <v>0</v>
      </c>
      <c r="BZ8" s="32">
        <f>IF(BZ7&lt;$B$6,($B$7*((1+$B$10)^BZ7))*$B$11,0)</f>
        <v>0</v>
      </c>
      <c r="CA8" s="32">
        <f>IF(CA7&lt;$B$6,($B$7*((1+$B$10)^CA7))*$B$11,0)</f>
        <v>0</v>
      </c>
      <c r="CB8" s="32">
        <f>IF(CB7&lt;$B$6,($B$7*((1+$B$10)^CB7))*$B$11,0)</f>
        <v>0</v>
      </c>
      <c r="CC8" s="32">
        <f>IF(CC7&lt;$B$6,($B$7*((1+$B$10)^CC7))*$B$11,0)</f>
        <v>0</v>
      </c>
      <c r="CD8" s="32">
        <f>IF(CD7&lt;$B$6,($B$7*((1+$B$10)^CD7))*$B$11,0)</f>
        <v>0</v>
      </c>
      <c r="CE8" s="32">
        <f>IF(CE7&lt;$B$6,($B$7*((1+$B$10)^CE7))*$B$11,0)</f>
        <v>0</v>
      </c>
      <c r="CF8" s="32">
        <f>IF(CF7&lt;$B$6,($B$7*((1+$B$10)^CF7))*$B$11,0)</f>
        <v>0</v>
      </c>
      <c r="CG8" s="32">
        <f>IF(CG7&lt;$B$6,($B$7*((1+$B$10)^CG7))*$B$11,0)</f>
        <v>0</v>
      </c>
      <c r="CH8" s="33">
        <f>IF(CH7&lt;$B$6,($B$7*((1+$B$10)^CH7))*$B$11,0)</f>
        <v>0</v>
      </c>
      <c r="CI8" s="30"/>
      <c r="CJ8" s="30"/>
      <c r="CK8" s="30"/>
      <c r="CL8" s="30"/>
      <c r="CM8" s="30"/>
    </row>
    <row r="9" spans="1:91" ht="34" x14ac:dyDescent="0.2">
      <c r="E9" s="28" t="s">
        <v>68</v>
      </c>
      <c r="F9" s="34">
        <v>0</v>
      </c>
      <c r="G9" s="35">
        <f>IF(G7&lt;$B$6,F11*(1+$B$12),F11*(1+$B$13))</f>
        <v>165315</v>
      </c>
      <c r="H9" s="35">
        <f>IF(H7&lt;$B$6,(G11*(1+$B$12)),(G11*(1+$B$13)))</f>
        <v>198378</v>
      </c>
      <c r="I9" s="35">
        <f>IF(I7&lt;$B$6,(H11*(1+$B$12)),(H11*(1+$B$13)))</f>
        <v>234400.1385</v>
      </c>
      <c r="J9" s="35">
        <f>IF(J7&lt;$B$6,(I11*(1+$B$12)),(I11*(1+$B$13)))</f>
        <v>273607.89705000003</v>
      </c>
      <c r="K9" s="35">
        <f>IF(K7&lt;$B$6,(J11*(1+$B$12)),(J11*(1+$B$13)))</f>
        <v>316244.19116415002</v>
      </c>
      <c r="L9" s="35">
        <f>IF(L7&lt;$B$6,(K11*(1+$B$12)),(K11*(1+$B$13)))</f>
        <v>362569.53810591006</v>
      </c>
      <c r="M9" s="35">
        <f>IF(M7&lt;$B$6,(L11*(1+$B$12)),(L11*(1+$B$13)))</f>
        <v>412863.30694040132</v>
      </c>
      <c r="N9" s="35">
        <f>IF(N7&lt;$B$6,(M11*(1+$B$12)),(M11*(1+$B$13)))</f>
        <v>467425.05662831938</v>
      </c>
      <c r="O9" s="35">
        <f>IF(O7&lt;$B$6,(N11*(1+$B$12)),(N11*(1+$B$13)))</f>
        <v>526575.96834045439</v>
      </c>
      <c r="P9" s="35">
        <f>IF(P7&lt;$B$6,(O11*(1+$B$12)),(O11*(1+$B$13)))</f>
        <v>590660.37860488344</v>
      </c>
      <c r="Q9" s="35">
        <f>IF(Q7&lt;$B$6,(P11*(1+$B$12)),(P11*(1+$B$13)))</f>
        <v>660047.42036224052</v>
      </c>
      <c r="R9" s="35">
        <f>IF(R7&lt;$B$6,(Q11*(1+$B$12)),(Q11*(1+$B$13)))</f>
        <v>735132.77950026293</v>
      </c>
      <c r="S9" s="35">
        <f>IF(S7&lt;$B$6,(R11*(1+$B$12)),(R11*(1+$B$13)))</f>
        <v>816340.57496932684</v>
      </c>
      <c r="T9" s="35">
        <f>IF(T7&lt;$B$6,(S11*(1+$B$12)),(S11*(1+$B$13)))</f>
        <v>904125.37114834669</v>
      </c>
      <c r="U9" s="35">
        <f>IF(U7&lt;$B$6,(T11*(1+$B$12)),(T11*(1+$B$13)))</f>
        <v>998974.33173783286</v>
      </c>
      <c r="V9" s="35">
        <f>IF(V7&lt;$B$6,(U11*(1+$B$12)),(U11*(1+$B$13)))</f>
        <v>1101409.5251068561</v>
      </c>
      <c r="W9" s="35">
        <f>IF(W7&lt;$B$6,(V11*(1+$B$12)),(V11*(1+$B$13)))</f>
        <v>1211990.3917161322</v>
      </c>
      <c r="X9" s="35">
        <f>IF(X7&lt;$B$6,(W11*(1+$B$12)),(W11*(1+$B$13)))</f>
        <v>1331316.3849836115</v>
      </c>
      <c r="Y9" s="35">
        <f>IF(Y7&lt;$B$6,(X11*(1+$B$12)),(X11*(1+$B$13)))</f>
        <v>1460029.7977552351</v>
      </c>
      <c r="Z9" s="35">
        <f>IF(Z7&lt;$B$6,(Y11*(1+$B$12)),(Y11*(1+$B$13)))</f>
        <v>1598818.7873955555</v>
      </c>
      <c r="AA9" s="35">
        <f>IF(AA7&lt;$B$6,(Z11*(1+$B$12)),(Z11*(1+$B$13)))</f>
        <v>1748420.613424622</v>
      </c>
      <c r="AB9" s="35">
        <f>IF(AB7&lt;$B$6,(AA11*(1+$B$12)),(AA11*(1+$B$13)))</f>
        <v>1909625.1026030644</v>
      </c>
      <c r="AC9" s="35">
        <f>IF(AC7&lt;$B$6,(AB11*(1+$B$12)),(AB11*(1+$B$13)))</f>
        <v>2083278.3574111592</v>
      </c>
      <c r="AD9" s="35">
        <f>IF(AD7&lt;$B$6,(AC11*(1+$B$12)),(AC11*(1+$B$13)))</f>
        <v>2270286.7249845969</v>
      </c>
      <c r="AE9" s="35">
        <f>IF(AE7&lt;$B$6,(AD11*(1+$B$12)),(AD11*(1+$B$13)))</f>
        <v>2471621.0447648149</v>
      </c>
      <c r="AF9" s="35">
        <f>IF(AF7&lt;$B$6,(AE11*(1+$B$12)),(AE11*(1+$B$13)))</f>
        <v>2688321.1944005871</v>
      </c>
      <c r="AG9" s="35">
        <f>IF(AG7&lt;$B$6,(AF11*(1+$B$12)),(AF11*(1+$B$13)))</f>
        <v>2921500.9548059306</v>
      </c>
      <c r="AH9" s="35">
        <f>IF(AH7&lt;$B$6,(AG11*(1+$B$12)),(AG11*(1+$B$13)))</f>
        <v>3172353.2167435675</v>
      </c>
      <c r="AI9" s="35">
        <f>IF(AI7&lt;$B$6,(AH11*(1+$B$12)),(AH11*(1+$B$13)))</f>
        <v>3442155.5528698754</v>
      </c>
      <c r="AJ9" s="35">
        <f>IF(AJ7&lt;$B$6,(AI11*(1+$B$12)),(AI11*(1+$B$13)))</f>
        <v>3732276.1808536528</v>
      </c>
      <c r="AK9" s="35">
        <f>IF(AK7&lt;$B$6,(AJ11*(1+$B$12)),(AJ11*(1+$B$13)))</f>
        <v>4044180.3449747809</v>
      </c>
      <c r="AL9" s="35">
        <f>IF(AL7&lt;$B$6,(AK11*(1+$B$12)),(AK11*(1+$B$13)))</f>
        <v>4379437.145528229</v>
      </c>
      <c r="AM9" s="35">
        <f>IF(AM7&lt;$B$6,(AL11*(1+$B$12)),(AL11*(1+$B$13)))</f>
        <v>4739726.847412575</v>
      </c>
      <c r="AN9" s="35">
        <f>IF(AN7&lt;$B$6,(AM11*(1+$B$12)),(AM11*(1+$B$13)))</f>
        <v>5031019.7537885364</v>
      </c>
      <c r="AO9" s="35">
        <f>IF(AO7&lt;$B$6,(AN11*(1+$B$12)),(AN11*(1+$B$13)))</f>
        <v>5081329.9513264224</v>
      </c>
      <c r="AP9" s="35">
        <f>IF(AP7&lt;$B$6,(AO11*(1+$B$12)),(AO11*(1+$B$13)))</f>
        <v>5132143.250839686</v>
      </c>
      <c r="AQ9" s="35">
        <f>IF(AQ7&lt;$B$6,(AP11*(1+$B$12)),(AP11*(1+$B$13)))</f>
        <v>5183464.6833480829</v>
      </c>
      <c r="AR9" s="35">
        <f>IF(AR7&lt;$B$6,(AQ11*(1+$B$12)),(AQ11*(1+$B$13)))</f>
        <v>5235299.3301815633</v>
      </c>
      <c r="AS9" s="35">
        <f>IF(AS7&lt;$B$6,(AR11*(1+$B$12)),(AR11*(1+$B$13)))</f>
        <v>5287652.3234833786</v>
      </c>
      <c r="AT9" s="35">
        <f>IF(AT7&lt;$B$6,(AS11*(1+$B$12)),(AS11*(1+$B$13)))</f>
        <v>5340528.8467182126</v>
      </c>
      <c r="AU9" s="35">
        <f>IF(AU7&lt;$B$6,(AT11*(1+$B$12)),(AT11*(1+$B$13)))</f>
        <v>5393934.1351853954</v>
      </c>
      <c r="AV9" s="35">
        <f>IF(AV7&lt;$B$6,(AU11*(1+$B$12)),(AU11*(1+$B$13)))</f>
        <v>5447873.47653725</v>
      </c>
      <c r="AW9" s="35">
        <f>IF(AW7&lt;$B$6,(AV11*(1+$B$12)),(AV11*(1+$B$13)))</f>
        <v>5502352.2113026222</v>
      </c>
      <c r="AX9" s="35">
        <f>IF(AX7&lt;$B$6,(AW11*(1+$B$12)),(AW11*(1+$B$13)))</f>
        <v>5557375.7334156483</v>
      </c>
      <c r="AY9" s="35">
        <f>IF(AY7&lt;$B$6,(AX11*(1+$B$12)),(AX11*(1+$B$13)))</f>
        <v>5612949.4907498043</v>
      </c>
      <c r="AZ9" s="35">
        <f>IF(AZ7&lt;$B$6,(AY11*(1+$B$12)),(AY11*(1+$B$13)))</f>
        <v>5669078.9856573027</v>
      </c>
      <c r="BA9" s="35">
        <f>IF(BA7&lt;$B$6,(AZ11*(1+$B$12)),(AZ11*(1+$B$13)))</f>
        <v>5725769.7755138762</v>
      </c>
      <c r="BB9" s="35">
        <f>IF(BB7&lt;$B$6,(BA11*(1+$B$12)),(BA11*(1+$B$13)))</f>
        <v>5783027.4732690156</v>
      </c>
      <c r="BC9" s="35">
        <f>IF(BC7&lt;$B$6,(BB11*(1+$B$12)),(BB11*(1+$B$13)))</f>
        <v>5840857.7480017059</v>
      </c>
      <c r="BD9" s="35">
        <f>IF(BD7&lt;$B$6,(BC11*(1+$B$12)),(BC11*(1+$B$13)))</f>
        <v>5899266.3254817231</v>
      </c>
      <c r="BE9" s="35">
        <f>IF(BE7&lt;$B$6,(BD11*(1+$B$12)),(BD11*(1+$B$13)))</f>
        <v>5958258.988736541</v>
      </c>
      <c r="BF9" s="35">
        <f>IF(BF7&lt;$B$6,(BE11*(1+$B$12)),(BE11*(1+$B$13)))</f>
        <v>6017841.5786239067</v>
      </c>
      <c r="BG9" s="35">
        <f>IF(BG7&lt;$B$6,(BF11*(1+$B$12)),(BF11*(1+$B$13)))</f>
        <v>6078019.994410146</v>
      </c>
      <c r="BH9" s="35">
        <f>IF(BH7&lt;$B$6,(BG11*(1+$B$12)),(BG11*(1+$B$13)))</f>
        <v>6138800.1943542473</v>
      </c>
      <c r="BI9" s="35">
        <f>IF(BI7&lt;$B$6,(BH11*(1+$B$12)),(BH11*(1+$B$13)))</f>
        <v>6200188.1962977899</v>
      </c>
      <c r="BJ9" s="35">
        <f>IF(BJ7&lt;$B$6,(BI11*(1+$B$12)),(BI11*(1+$B$13)))</f>
        <v>6262190.0782607682</v>
      </c>
      <c r="BK9" s="35">
        <f>IF(BK7&lt;$B$6,(BJ11*(1+$B$12)),(BJ11*(1+$B$13)))</f>
        <v>6324811.9790433766</v>
      </c>
      <c r="BL9" s="35">
        <f>IF(BL7&lt;$B$6,(BK11*(1+$B$12)),(BK11*(1+$B$13)))</f>
        <v>6388060.0988338105</v>
      </c>
      <c r="BM9" s="35">
        <f>IF(BM7&lt;$B$6,(BL11*(1+$B$12)),(BL11*(1+$B$13)))</f>
        <v>6451940.6998221492</v>
      </c>
      <c r="BN9" s="35">
        <f>IF(BN7&lt;$B$6,(BM11*(1+$B$12)),(BM11*(1+$B$13)))</f>
        <v>6516460.106820371</v>
      </c>
      <c r="BO9" s="35">
        <f>IF(BO7&lt;$B$6,(BN11*(1+$B$12)),(BN11*(1+$B$13)))</f>
        <v>6581624.7078885743</v>
      </c>
      <c r="BP9" s="35">
        <f>IF(BP7&lt;$B$6,(BO11*(1+$B$12)),(BO11*(1+$B$13)))</f>
        <v>6647440.9549674606</v>
      </c>
      <c r="BQ9" s="35">
        <f>IF(BQ7&lt;$B$6,(BP11*(1+$B$12)),(BP11*(1+$B$13)))</f>
        <v>6713915.3645171355</v>
      </c>
      <c r="BR9" s="35">
        <f>IF(BR7&lt;$B$6,(BQ11*(1+$B$12)),(BQ11*(1+$B$13)))</f>
        <v>6781054.5181623073</v>
      </c>
      <c r="BS9" s="35">
        <f>IF(BS7&lt;$B$6,(BR11*(1+$B$12)),(BR11*(1+$B$13)))</f>
        <v>6848865.063343931</v>
      </c>
      <c r="BT9" s="35">
        <f>IF(BT7&lt;$B$6,(BS11*(1+$B$12)),(BS11*(1+$B$13)))</f>
        <v>6917353.7139773704</v>
      </c>
      <c r="BU9" s="35">
        <f>IF(BU7&lt;$B$6,(BT11*(1+$B$12)),(BT11*(1+$B$13)))</f>
        <v>6986527.2511171447</v>
      </c>
      <c r="BV9" s="35">
        <f>IF(BV7&lt;$B$6,(BU11*(1+$B$12)),(BU11*(1+$B$13)))</f>
        <v>7056392.5236283168</v>
      </c>
      <c r="BW9" s="35">
        <f>IF(BW7&lt;$B$6,(BV11*(1+$B$12)),(BV11*(1+$B$13)))</f>
        <v>7126956.4488646006</v>
      </c>
      <c r="BX9" s="35">
        <f>IF(BX7&lt;$B$6,(BW11*(1+$B$12)),(BW11*(1+$B$13)))</f>
        <v>7198226.0133532472</v>
      </c>
      <c r="BY9" s="35">
        <f>IF(BY7&lt;$B$6,(BX11*(1+$B$12)),(BX11*(1+$B$13)))</f>
        <v>7270208.27348678</v>
      </c>
      <c r="BZ9" s="35">
        <f>IF(BZ7&lt;$B$6,(BY11*(1+$B$12)),(BY11*(1+$B$13)))</f>
        <v>7342910.3562216479</v>
      </c>
      <c r="CA9" s="35">
        <f>IF(CA7&lt;$B$6,(BZ11*(1+$B$12)),(BZ11*(1+$B$13)))</f>
        <v>7416339.4597838642</v>
      </c>
      <c r="CB9" s="35">
        <f>IF(CB7&lt;$B$6,(CA11*(1+$B$12)),(CA11*(1+$B$13)))</f>
        <v>7490502.8543817028</v>
      </c>
      <c r="CC9" s="35">
        <f>IF(CC7&lt;$B$6,(CB11*(1+$B$12)),(CB11*(1+$B$13)))</f>
        <v>7565407.8829255207</v>
      </c>
      <c r="CD9" s="35">
        <f>IF(CD7&lt;$B$6,(CC11*(1+$B$12)),(CC11*(1+$B$13)))</f>
        <v>7641061.9617547765</v>
      </c>
      <c r="CE9" s="35">
        <f>IF(CE7&lt;$B$6,(CD11*(1+$B$12)),(CD11*(1+$B$13)))</f>
        <v>7717472.5813723244</v>
      </c>
      <c r="CF9" s="35">
        <f>IF(CF7&lt;$B$6,(CE11*(1+$B$12)),(CE11*(1+$B$13)))</f>
        <v>7794647.3071860485</v>
      </c>
      <c r="CG9" s="35">
        <f>IF(CG7&lt;$B$6,(CF11*(1+$B$12)),(CF11*(1+$B$13)))</f>
        <v>7872593.7802579096</v>
      </c>
      <c r="CH9" s="36">
        <f>IF(CH7&lt;$B$6,(CG11*(1+$B$12)),(CG11*(1+$B$13)))</f>
        <v>7951319.7180604888</v>
      </c>
    </row>
    <row r="10" spans="1:91" x14ac:dyDescent="0.2">
      <c r="A10" t="s">
        <v>60</v>
      </c>
      <c r="B10" s="47">
        <v>0.03</v>
      </c>
      <c r="E10" t="s">
        <v>67</v>
      </c>
      <c r="F10" s="34">
        <f>IF(F7&lt;$B$6,0,$B$14*E11)</f>
        <v>0</v>
      </c>
      <c r="G10" s="35">
        <f>IF(G7&lt;$B$6,0,$B$14*F11)</f>
        <v>0</v>
      </c>
      <c r="H10" s="35">
        <f>IF(H7&lt;$B$6,0,$B$14*G11)</f>
        <v>0</v>
      </c>
      <c r="I10" s="35">
        <f>IF(I7&lt;$B$6,0,$B$14*H11)</f>
        <v>0</v>
      </c>
      <c r="J10" s="35">
        <f>IF(J7&lt;$B$6,0,$B$14*I11)</f>
        <v>0</v>
      </c>
      <c r="K10" s="35">
        <f>IF(K7&lt;$B$6,0,$B$14*J11)</f>
        <v>0</v>
      </c>
      <c r="L10" s="35">
        <f>IF(L7&lt;$B$6,0,$B$14*K11)</f>
        <v>0</v>
      </c>
      <c r="M10" s="35">
        <f>IF(M7&lt;$B$6,0,$B$14*L11)</f>
        <v>0</v>
      </c>
      <c r="N10" s="35">
        <f>IF(N7&lt;$B$6,0,$B$14*M11)</f>
        <v>0</v>
      </c>
      <c r="O10" s="35">
        <f>IF(O7&lt;$B$6,0,$B$14*N11)</f>
        <v>0</v>
      </c>
      <c r="P10" s="35">
        <f>IF(P7&lt;$B$6,0,$B$14*O11)</f>
        <v>0</v>
      </c>
      <c r="Q10" s="35">
        <f>IF(Q7&lt;$B$6,0,$B$14*P11)</f>
        <v>0</v>
      </c>
      <c r="R10" s="35">
        <f>IF(R7&lt;$B$6,0,$B$14*Q11)</f>
        <v>0</v>
      </c>
      <c r="S10" s="35">
        <f>IF(S7&lt;$B$6,0,$B$14*R11)</f>
        <v>0</v>
      </c>
      <c r="T10" s="35">
        <f>IF(T7&lt;$B$6,0,$B$14*S11)</f>
        <v>0</v>
      </c>
      <c r="U10" s="35">
        <f>IF(U7&lt;$B$6,0,$B$14*T11)</f>
        <v>0</v>
      </c>
      <c r="V10" s="35">
        <f>IF(V7&lt;$B$6,0,$B$14*U11)</f>
        <v>0</v>
      </c>
      <c r="W10" s="35">
        <f>IF(W7&lt;$B$6,0,$B$14*V11)</f>
        <v>0</v>
      </c>
      <c r="X10" s="35">
        <f>IF(X7&lt;$B$6,0,$B$14*W11)</f>
        <v>0</v>
      </c>
      <c r="Y10" s="35">
        <f>IF(Y7&lt;$B$6,0,$B$14*X11)</f>
        <v>0</v>
      </c>
      <c r="Z10" s="35">
        <f>IF(Z7&lt;$B$6,0,$B$14*Y11)</f>
        <v>0</v>
      </c>
      <c r="AA10" s="35">
        <f>IF(AA7&lt;$B$6,0,$B$14*Z11)</f>
        <v>0</v>
      </c>
      <c r="AB10" s="35">
        <f>IF(AB7&lt;$B$6,0,$B$14*AA11)</f>
        <v>0</v>
      </c>
      <c r="AC10" s="35">
        <f>IF(AC7&lt;$B$6,0,$B$14*AB11)</f>
        <v>0</v>
      </c>
      <c r="AD10" s="35">
        <f>IF(AD7&lt;$B$6,0,$B$14*AC11)</f>
        <v>0</v>
      </c>
      <c r="AE10" s="35">
        <f>IF(AE7&lt;$B$6,0,$B$14*AD11)</f>
        <v>0</v>
      </c>
      <c r="AF10" s="35">
        <f>IF(AF7&lt;$B$6,0,$B$14*AE11)</f>
        <v>0</v>
      </c>
      <c r="AG10" s="35">
        <f>IF(AG7&lt;$B$6,0,$B$14*AF11)</f>
        <v>0</v>
      </c>
      <c r="AH10" s="35">
        <f>IF(AH7&lt;$B$6,0,$B$14*AG11)</f>
        <v>0</v>
      </c>
      <c r="AI10" s="35">
        <f>IF(AI7&lt;$B$6,0,$B$14*AH11)</f>
        <v>0</v>
      </c>
      <c r="AJ10" s="35">
        <f>IF(AJ7&lt;$B$6,0,$B$14*AI11)</f>
        <v>0</v>
      </c>
      <c r="AK10" s="35">
        <f>IF(AK7&lt;$B$6,0,$B$14*AJ11)</f>
        <v>0</v>
      </c>
      <c r="AL10" s="35">
        <f>IF(AL7&lt;$B$6,0,$B$14*AK11)</f>
        <v>0</v>
      </c>
      <c r="AM10" s="35">
        <f>IF(AM7&lt;$B$6,0,$B$14*AL11)</f>
        <v>0</v>
      </c>
      <c r="AN10" s="35">
        <f>IF(AN7&lt;$B$6,0,$B$14*AM11)</f>
        <v>191657.89538242042</v>
      </c>
      <c r="AO10" s="35">
        <f>IF(AO7&lt;$B$6,0,$B$14*AN11)</f>
        <v>193574.47433624466</v>
      </c>
      <c r="AP10" s="35">
        <f>IF(AP7&lt;$B$6,0,$B$14*AO11)</f>
        <v>195510.21907960711</v>
      </c>
      <c r="AQ10" s="35">
        <f>IF(AQ7&lt;$B$6,0,$B$14*AP11)</f>
        <v>197465.32127040316</v>
      </c>
      <c r="AR10" s="35">
        <f>IF(AR7&lt;$B$6,0,$B$14*AQ11)</f>
        <v>199439.97448310719</v>
      </c>
      <c r="AS10" s="35">
        <f>IF(AS7&lt;$B$6,0,$B$14*AR11)</f>
        <v>201434.37422793824</v>
      </c>
      <c r="AT10" s="35">
        <f>IF(AT7&lt;$B$6,0,$B$14*AS11)</f>
        <v>203448.71797021761</v>
      </c>
      <c r="AU10" s="35">
        <f>IF(AU7&lt;$B$6,0,$B$14*AT11)</f>
        <v>205483.20514991981</v>
      </c>
      <c r="AV10" s="35">
        <f>IF(AV7&lt;$B$6,0,$B$14*AU11)</f>
        <v>207538.03720141904</v>
      </c>
      <c r="AW10" s="35">
        <f>IF(AW7&lt;$B$6,0,$B$14*AV11)</f>
        <v>209613.41757343322</v>
      </c>
      <c r="AX10" s="35">
        <f>IF(AX7&lt;$B$6,0,$B$14*AW11)</f>
        <v>211709.55174916756</v>
      </c>
      <c r="AY10" s="35">
        <f>IF(AY7&lt;$B$6,0,$B$14*AX11)</f>
        <v>213826.64726665922</v>
      </c>
      <c r="AZ10" s="35">
        <f>IF(AZ7&lt;$B$6,0,$B$14*AY11)</f>
        <v>215964.91373932583</v>
      </c>
      <c r="BA10" s="35">
        <f>IF(BA7&lt;$B$6,0,$B$14*AZ11)</f>
        <v>218124.56287671908</v>
      </c>
      <c r="BB10" s="35">
        <f>IF(BB7&lt;$B$6,0,$B$14*BA11)</f>
        <v>220305.80850548629</v>
      </c>
      <c r="BC10" s="35">
        <f>IF(BC7&lt;$B$6,0,$B$14*BB11)</f>
        <v>222508.86659054115</v>
      </c>
      <c r="BD10" s="35">
        <f>IF(BD7&lt;$B$6,0,$B$14*BC11)</f>
        <v>224733.95525644661</v>
      </c>
      <c r="BE10" s="35">
        <f>IF(BE7&lt;$B$6,0,$B$14*BD11)</f>
        <v>226981.29480901107</v>
      </c>
      <c r="BF10" s="35">
        <f>IF(BF7&lt;$B$6,0,$B$14*BE11)</f>
        <v>229251.10775710121</v>
      </c>
      <c r="BG10" s="35">
        <f>IF(BG7&lt;$B$6,0,$B$14*BF11)</f>
        <v>231543.61883467223</v>
      </c>
      <c r="BH10" s="35">
        <f>IF(BH7&lt;$B$6,0,$B$14*BG11)</f>
        <v>233859.05502301894</v>
      </c>
      <c r="BI10" s="35">
        <f>IF(BI7&lt;$B$6,0,$B$14*BH11)</f>
        <v>236197.64557324912</v>
      </c>
      <c r="BJ10" s="35">
        <f>IF(BJ7&lt;$B$6,0,$B$14*BI11)</f>
        <v>238559.62202898163</v>
      </c>
      <c r="BK10" s="35">
        <f>IF(BK7&lt;$B$6,0,$B$14*BJ11)</f>
        <v>240945.21824927148</v>
      </c>
      <c r="BL10" s="35">
        <f>IF(BL7&lt;$B$6,0,$B$14*BK11)</f>
        <v>243354.67043176421</v>
      </c>
      <c r="BM10" s="35">
        <f>IF(BM7&lt;$B$6,0,$B$14*BL11)</f>
        <v>245788.21713608186</v>
      </c>
      <c r="BN10" s="35">
        <f>IF(BN7&lt;$B$6,0,$B$14*BM11)</f>
        <v>248246.0993074427</v>
      </c>
      <c r="BO10" s="35">
        <f>IF(BO7&lt;$B$6,0,$B$14*BN11)</f>
        <v>250728.56030051713</v>
      </c>
      <c r="BP10" s="35">
        <f>IF(BP7&lt;$B$6,0,$B$14*BO11)</f>
        <v>253235.84590352231</v>
      </c>
      <c r="BQ10" s="35">
        <f>IF(BQ7&lt;$B$6,0,$B$14*BP11)</f>
        <v>255768.20436255753</v>
      </c>
      <c r="BR10" s="35">
        <f>IF(BR7&lt;$B$6,0,$B$14*BQ11)</f>
        <v>258325.88640618313</v>
      </c>
      <c r="BS10" s="35">
        <f>IF(BS7&lt;$B$6,0,$B$14*BR11)</f>
        <v>260909.14527024498</v>
      </c>
      <c r="BT10" s="35">
        <f>IF(BT7&lt;$B$6,0,$B$14*BS11)</f>
        <v>263518.23672294745</v>
      </c>
      <c r="BU10" s="35">
        <f>IF(BU7&lt;$B$6,0,$B$14*BT11)</f>
        <v>266153.41909017693</v>
      </c>
      <c r="BV10" s="35">
        <f>IF(BV7&lt;$B$6,0,$B$14*BU11)</f>
        <v>268814.95328107872</v>
      </c>
      <c r="BW10" s="35">
        <f>IF(BW7&lt;$B$6,0,$B$14*BV11)</f>
        <v>271503.10281388956</v>
      </c>
      <c r="BX10" s="35">
        <f>IF(BX7&lt;$B$6,0,$B$14*BW11)</f>
        <v>274218.13384202844</v>
      </c>
      <c r="BY10" s="35">
        <f>IF(BY7&lt;$B$6,0,$B$14*BX11)</f>
        <v>276960.31518044876</v>
      </c>
      <c r="BZ10" s="35">
        <f>IF(BZ7&lt;$B$6,0,$B$14*BY11)</f>
        <v>279729.91833225323</v>
      </c>
      <c r="CA10" s="35">
        <f>IF(CA7&lt;$B$6,0,$B$14*BZ11)</f>
        <v>282527.21751557576</v>
      </c>
      <c r="CB10" s="35">
        <f>IF(CB7&lt;$B$6,0,$B$14*CA11)</f>
        <v>285352.48969073157</v>
      </c>
      <c r="CC10" s="35">
        <f>IF(CC7&lt;$B$6,0,$B$14*CB11)</f>
        <v>288206.01458763884</v>
      </c>
      <c r="CD10" s="35">
        <f>IF(CD7&lt;$B$6,0,$B$14*CC11)</f>
        <v>291088.07473351527</v>
      </c>
      <c r="CE10" s="35">
        <f>IF(CE7&lt;$B$6,0,$B$14*CD11)</f>
        <v>293998.95548085048</v>
      </c>
      <c r="CF10" s="35">
        <f>IF(CF7&lt;$B$6,0,$B$14*CE11)</f>
        <v>296938.94503565895</v>
      </c>
      <c r="CG10" s="35">
        <f>IF(CG7&lt;$B$6,0,$B$14*CF11)</f>
        <v>299908.33448601561</v>
      </c>
      <c r="CH10" s="36">
        <f>IF(CH7&lt;$B$6,0,$B$14*CG11)</f>
        <v>302907.41783087573</v>
      </c>
    </row>
    <row r="11" spans="1:91" ht="31" customHeight="1" x14ac:dyDescent="0.2">
      <c r="A11" t="s">
        <v>61</v>
      </c>
      <c r="B11" s="48">
        <v>0.15</v>
      </c>
      <c r="E11" t="s">
        <v>66</v>
      </c>
      <c r="F11" s="37">
        <f>SUM(F8:F9)</f>
        <v>154500</v>
      </c>
      <c r="G11" s="38">
        <f>SUM(G8:G9)-G10</f>
        <v>185400</v>
      </c>
      <c r="H11" s="38">
        <f t="shared" ref="H11:BS11" si="0">SUM(H8:H9)-H10</f>
        <v>219065.55</v>
      </c>
      <c r="I11" s="38">
        <f t="shared" si="0"/>
        <v>255708.315</v>
      </c>
      <c r="J11" s="38">
        <f t="shared" si="0"/>
        <v>295555.318845</v>
      </c>
      <c r="K11" s="38">
        <f t="shared" si="0"/>
        <v>338850.03561300004</v>
      </c>
      <c r="L11" s="38">
        <f t="shared" si="0"/>
        <v>385853.55788822554</v>
      </c>
      <c r="M11" s="38">
        <f t="shared" si="0"/>
        <v>436845.84731618629</v>
      </c>
      <c r="N11" s="38">
        <f t="shared" si="0"/>
        <v>492127.07321537787</v>
      </c>
      <c r="O11" s="38">
        <f t="shared" si="0"/>
        <v>552019.0454251247</v>
      </c>
      <c r="P11" s="38">
        <f t="shared" si="0"/>
        <v>616866.74800209387</v>
      </c>
      <c r="Q11" s="38">
        <f t="shared" si="0"/>
        <v>687039.98084136716</v>
      </c>
      <c r="R11" s="38">
        <f t="shared" si="0"/>
        <v>762935.11679376336</v>
      </c>
      <c r="S11" s="38">
        <f t="shared" si="0"/>
        <v>844976.98238163232</v>
      </c>
      <c r="T11" s="38">
        <f t="shared" si="0"/>
        <v>933620.87078302132</v>
      </c>
      <c r="U11" s="38">
        <f t="shared" si="0"/>
        <v>1029354.6963615478</v>
      </c>
      <c r="V11" s="38">
        <f t="shared" si="0"/>
        <v>1132701.3006692824</v>
      </c>
      <c r="W11" s="38">
        <f t="shared" si="0"/>
        <v>1244220.9205454313</v>
      </c>
      <c r="X11" s="38">
        <f t="shared" si="0"/>
        <v>1364513.8296777897</v>
      </c>
      <c r="Y11" s="38">
        <f t="shared" si="0"/>
        <v>1494223.1657902387</v>
      </c>
      <c r="Z11" s="38">
        <f t="shared" si="0"/>
        <v>1634037.9564716092</v>
      </c>
      <c r="AA11" s="38">
        <f t="shared" si="0"/>
        <v>1784696.3575729572</v>
      </c>
      <c r="AB11" s="38">
        <f t="shared" si="0"/>
        <v>1946989.1190758497</v>
      </c>
      <c r="AC11" s="38">
        <f t="shared" si="0"/>
        <v>2121763.2943781279</v>
      </c>
      <c r="AD11" s="38">
        <f t="shared" si="0"/>
        <v>2309926.2100605746</v>
      </c>
      <c r="AE11" s="38">
        <f t="shared" si="0"/>
        <v>2512449.7143930718</v>
      </c>
      <c r="AF11" s="38">
        <f t="shared" si="0"/>
        <v>2730374.7241176921</v>
      </c>
      <c r="AG11" s="38">
        <f t="shared" si="0"/>
        <v>2964816.0904145488</v>
      </c>
      <c r="AH11" s="38">
        <f t="shared" si="0"/>
        <v>3216967.806420444</v>
      </c>
      <c r="AI11" s="38">
        <f t="shared" si="0"/>
        <v>3488108.5802370585</v>
      </c>
      <c r="AJ11" s="38">
        <f t="shared" si="0"/>
        <v>3779607.799041851</v>
      </c>
      <c r="AK11" s="38">
        <f t="shared" si="0"/>
        <v>4092931.911708625</v>
      </c>
      <c r="AL11" s="38">
        <f t="shared" si="0"/>
        <v>4429651.2592640882</v>
      </c>
      <c r="AM11" s="38">
        <f t="shared" si="0"/>
        <v>4791447.3845605105</v>
      </c>
      <c r="AN11" s="38">
        <f t="shared" si="0"/>
        <v>4839361.8584061163</v>
      </c>
      <c r="AO11" s="38">
        <f t="shared" si="0"/>
        <v>4887755.4769901773</v>
      </c>
      <c r="AP11" s="38">
        <f t="shared" si="0"/>
        <v>4936633.0317600789</v>
      </c>
      <c r="AQ11" s="38">
        <f t="shared" si="0"/>
        <v>4985999.3620776795</v>
      </c>
      <c r="AR11" s="38">
        <f t="shared" si="0"/>
        <v>5035859.3556984561</v>
      </c>
      <c r="AS11" s="38">
        <f t="shared" si="0"/>
        <v>5086217.9492554404</v>
      </c>
      <c r="AT11" s="38">
        <f t="shared" si="0"/>
        <v>5137080.128747995</v>
      </c>
      <c r="AU11" s="38">
        <f t="shared" si="0"/>
        <v>5188450.9300354756</v>
      </c>
      <c r="AV11" s="38">
        <f t="shared" si="0"/>
        <v>5240335.4393358305</v>
      </c>
      <c r="AW11" s="38">
        <f t="shared" si="0"/>
        <v>5292738.7937291889</v>
      </c>
      <c r="AX11" s="38">
        <f t="shared" si="0"/>
        <v>5345666.1816664804</v>
      </c>
      <c r="AY11" s="38">
        <f t="shared" si="0"/>
        <v>5399122.8434831453</v>
      </c>
      <c r="AZ11" s="38">
        <f t="shared" si="0"/>
        <v>5453114.0719179772</v>
      </c>
      <c r="BA11" s="38">
        <f t="shared" si="0"/>
        <v>5507645.2126371572</v>
      </c>
      <c r="BB11" s="38">
        <f t="shared" si="0"/>
        <v>5562721.6647635289</v>
      </c>
      <c r="BC11" s="38">
        <f t="shared" si="0"/>
        <v>5618348.881411165</v>
      </c>
      <c r="BD11" s="38">
        <f t="shared" si="0"/>
        <v>5674532.3702252768</v>
      </c>
      <c r="BE11" s="38">
        <f t="shared" si="0"/>
        <v>5731277.6939275302</v>
      </c>
      <c r="BF11" s="38">
        <f t="shared" si="0"/>
        <v>5788590.4708668059</v>
      </c>
      <c r="BG11" s="38">
        <f t="shared" si="0"/>
        <v>5846476.3755754735</v>
      </c>
      <c r="BH11" s="38">
        <f t="shared" si="0"/>
        <v>5904941.1393312281</v>
      </c>
      <c r="BI11" s="38">
        <f t="shared" si="0"/>
        <v>5963990.5507245408</v>
      </c>
      <c r="BJ11" s="38">
        <f t="shared" si="0"/>
        <v>6023630.4562317869</v>
      </c>
      <c r="BK11" s="38">
        <f t="shared" si="0"/>
        <v>6083866.760794105</v>
      </c>
      <c r="BL11" s="38">
        <f t="shared" si="0"/>
        <v>6144705.4284020467</v>
      </c>
      <c r="BM11" s="38">
        <f t="shared" si="0"/>
        <v>6206152.482686067</v>
      </c>
      <c r="BN11" s="38">
        <f t="shared" si="0"/>
        <v>6268214.007512928</v>
      </c>
      <c r="BO11" s="38">
        <f t="shared" si="0"/>
        <v>6330896.1475880574</v>
      </c>
      <c r="BP11" s="38">
        <f t="shared" si="0"/>
        <v>6394205.1090639383</v>
      </c>
      <c r="BQ11" s="38">
        <f t="shared" si="0"/>
        <v>6458147.1601545783</v>
      </c>
      <c r="BR11" s="38">
        <f t="shared" si="0"/>
        <v>6522728.6317561241</v>
      </c>
      <c r="BS11" s="38">
        <f t="shared" si="0"/>
        <v>6587955.9180736858</v>
      </c>
      <c r="BT11" s="38">
        <f t="shared" ref="BT11:CH11" si="1">SUM(BT8:BT9)-BT10</f>
        <v>6653835.4772544233</v>
      </c>
      <c r="BU11" s="38">
        <f t="shared" si="1"/>
        <v>6720373.8320269678</v>
      </c>
      <c r="BV11" s="38">
        <f t="shared" si="1"/>
        <v>6787577.5703472383</v>
      </c>
      <c r="BW11" s="38">
        <f t="shared" si="1"/>
        <v>6855453.3460507113</v>
      </c>
      <c r="BX11" s="38">
        <f t="shared" si="1"/>
        <v>6924007.8795112185</v>
      </c>
      <c r="BY11" s="38">
        <f t="shared" si="1"/>
        <v>6993247.9583063312</v>
      </c>
      <c r="BZ11" s="38">
        <f t="shared" si="1"/>
        <v>7063180.4378893944</v>
      </c>
      <c r="CA11" s="38">
        <f t="shared" si="1"/>
        <v>7133812.2422682885</v>
      </c>
      <c r="CB11" s="38">
        <f t="shared" si="1"/>
        <v>7205150.3646909716</v>
      </c>
      <c r="CC11" s="38">
        <f t="shared" si="1"/>
        <v>7277201.8683378818</v>
      </c>
      <c r="CD11" s="38">
        <f t="shared" si="1"/>
        <v>7349973.8870212613</v>
      </c>
      <c r="CE11" s="38">
        <f t="shared" si="1"/>
        <v>7423473.6258914741</v>
      </c>
      <c r="CF11" s="38">
        <f t="shared" si="1"/>
        <v>7497708.3621503897</v>
      </c>
      <c r="CG11" s="38">
        <f t="shared" si="1"/>
        <v>7572685.4457718935</v>
      </c>
      <c r="CH11" s="39">
        <f t="shared" si="1"/>
        <v>7648412.3002296127</v>
      </c>
      <c r="CI11" s="30"/>
      <c r="CJ11" s="30"/>
      <c r="CK11" s="30"/>
      <c r="CL11" s="30"/>
      <c r="CM11" s="30"/>
    </row>
    <row r="12" spans="1:91" ht="34" x14ac:dyDescent="0.2">
      <c r="A12" s="28" t="s">
        <v>62</v>
      </c>
      <c r="B12" s="48">
        <v>7.0000000000000007E-2</v>
      </c>
    </row>
    <row r="13" spans="1:91" ht="34" x14ac:dyDescent="0.2">
      <c r="A13" s="28" t="s">
        <v>63</v>
      </c>
      <c r="B13" s="48">
        <v>0.05</v>
      </c>
    </row>
    <row r="14" spans="1:91" ht="34" x14ac:dyDescent="0.2">
      <c r="A14" s="28" t="s">
        <v>64</v>
      </c>
      <c r="B14" s="49">
        <v>0.04</v>
      </c>
    </row>
    <row r="16" spans="1:91" x14ac:dyDescent="0.2">
      <c r="A16" s="53" t="s">
        <v>89</v>
      </c>
      <c r="B16" s="53"/>
      <c r="AT16" s="40"/>
    </row>
    <row r="17" spans="1:2" ht="34" x14ac:dyDescent="0.2">
      <c r="A17" s="28" t="s">
        <v>90</v>
      </c>
      <c r="B17" s="10">
        <f>HLOOKUP(B6,F7:CH11,5)</f>
        <v>4839361.8584061163</v>
      </c>
    </row>
    <row r="18" spans="1:2" ht="34" x14ac:dyDescent="0.2">
      <c r="A18" s="28" t="s">
        <v>91</v>
      </c>
      <c r="B18" s="12">
        <f>B14*B17</f>
        <v>193574.47433624466</v>
      </c>
    </row>
  </sheetData>
  <mergeCells count="2">
    <mergeCell ref="A16:B16"/>
    <mergeCell ref="A3:B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 Sheet</vt:lpstr>
      <vt:lpstr>Monthly Budget</vt:lpstr>
      <vt:lpstr>Net Worth Calculator</vt:lpstr>
      <vt:lpstr>Savings Calculators</vt:lpstr>
      <vt:lpstr>Retirement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M</dc:creator>
  <cp:lastModifiedBy>Steven M</cp:lastModifiedBy>
  <dcterms:created xsi:type="dcterms:W3CDTF">2019-11-26T04:14:41Z</dcterms:created>
  <dcterms:modified xsi:type="dcterms:W3CDTF">2024-01-21T16:22:23Z</dcterms:modified>
</cp:coreProperties>
</file>