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skm/Downloads/"/>
    </mc:Choice>
  </mc:AlternateContent>
  <xr:revisionPtr revIDLastSave="0" documentId="13_ncr:1_{AA46EF1A-6BF4-9847-8A4F-59AB853DC315}" xr6:coauthVersionLast="47" xr6:coauthVersionMax="47" xr10:uidLastSave="{00000000-0000-0000-0000-000000000000}"/>
  <bookViews>
    <workbookView xWindow="0" yWindow="500" windowWidth="28800" windowHeight="16060" xr2:uid="{ECD42475-5A2E-364E-8170-4187866B4B08}"/>
  </bookViews>
  <sheets>
    <sheet name="Disclaimer" sheetId="2" r:id="rId1"/>
    <sheet name="Key" sheetId="6" r:id="rId2"/>
    <sheet name="Mortgage Inputs" sheetId="1" r:id="rId3"/>
    <sheet name="Amortization Schedule" sheetId="4" r:id="rId4"/>
    <sheet name="Cost Comparison"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7" i="4" l="1"/>
  <c r="C15" i="3" l="1"/>
  <c r="D15" i="3" s="1"/>
  <c r="E15" i="3" s="1"/>
  <c r="F15" i="3" s="1"/>
  <c r="G15" i="3" s="1"/>
  <c r="H15" i="3" s="1"/>
  <c r="I15" i="3" s="1"/>
  <c r="J15" i="3" s="1"/>
  <c r="K15" i="3" s="1"/>
  <c r="L15" i="3" s="1"/>
  <c r="C19" i="3" s="1"/>
  <c r="D19" i="3" s="1"/>
  <c r="E19" i="3" s="1"/>
  <c r="F19" i="3" s="1"/>
  <c r="G19" i="3" s="1"/>
  <c r="H19" i="3" s="1"/>
  <c r="I19" i="3" s="1"/>
  <c r="J19" i="3" s="1"/>
  <c r="K19" i="3" s="1"/>
  <c r="L19" i="3" s="1"/>
  <c r="F16" i="1"/>
  <c r="B4" i="4"/>
  <c r="M11" i="4"/>
  <c r="M12" i="4" s="1"/>
  <c r="M13" i="4" s="1"/>
  <c r="M14" i="4" s="1"/>
  <c r="B5" i="4"/>
  <c r="M15" i="4" l="1"/>
  <c r="F11" i="1"/>
  <c r="F14" i="1"/>
  <c r="F5" i="1"/>
  <c r="F6" i="1" l="1"/>
  <c r="C6" i="3" s="1"/>
  <c r="C4" i="3"/>
  <c r="B3" i="4"/>
  <c r="O15" i="4" s="1"/>
  <c r="M16" i="4"/>
  <c r="F12" i="1"/>
  <c r="F9" i="1" l="1"/>
  <c r="P15" i="4"/>
  <c r="F17" i="1"/>
  <c r="AF16" i="4"/>
  <c r="D30" i="4"/>
  <c r="B69" i="4"/>
  <c r="D23" i="4"/>
  <c r="D63" i="4"/>
  <c r="C20" i="4"/>
  <c r="C41" i="4"/>
  <c r="D68" i="4"/>
  <c r="T60" i="4"/>
  <c r="C38" i="4"/>
  <c r="B64" i="4"/>
  <c r="N68" i="4"/>
  <c r="H15" i="4"/>
  <c r="AF55" i="4"/>
  <c r="AF34" i="4"/>
  <c r="AF12" i="4"/>
  <c r="Z52" i="4"/>
  <c r="Z31" i="4"/>
  <c r="T66" i="4"/>
  <c r="T45" i="4"/>
  <c r="T24" i="4"/>
  <c r="N16" i="4"/>
  <c r="N37" i="4"/>
  <c r="N58" i="4"/>
  <c r="N11" i="4"/>
  <c r="H20" i="4"/>
  <c r="H27" i="4"/>
  <c r="H34" i="4"/>
  <c r="I41" i="4"/>
  <c r="J46" i="4"/>
  <c r="H52" i="4"/>
  <c r="I57" i="4"/>
  <c r="J62" i="4"/>
  <c r="H68" i="4"/>
  <c r="AF62" i="4"/>
  <c r="AF32" i="4"/>
  <c r="Z65" i="4"/>
  <c r="Z37" i="4"/>
  <c r="T65" i="4"/>
  <c r="T37" i="4"/>
  <c r="N17" i="4"/>
  <c r="N45" i="4"/>
  <c r="I13" i="4"/>
  <c r="J22" i="4"/>
  <c r="H32" i="4"/>
  <c r="J41" i="4"/>
  <c r="J48" i="4"/>
  <c r="J55" i="4"/>
  <c r="H63" i="4"/>
  <c r="H70" i="4"/>
  <c r="D53" i="4"/>
  <c r="B59" i="4"/>
  <c r="C64" i="4"/>
  <c r="D69" i="4"/>
  <c r="B17" i="4"/>
  <c r="AF59" i="4"/>
  <c r="AF22" i="4"/>
  <c r="Z45" i="4"/>
  <c r="T64" i="4"/>
  <c r="T26" i="4"/>
  <c r="N36" i="4"/>
  <c r="J13" i="4"/>
  <c r="H26" i="4"/>
  <c r="J38" i="4"/>
  <c r="H49" i="4"/>
  <c r="I58" i="4"/>
  <c r="J67" i="4"/>
  <c r="B54" i="4"/>
  <c r="B61" i="4"/>
  <c r="B68" i="4"/>
  <c r="C17" i="4"/>
  <c r="C23" i="4"/>
  <c r="D28" i="4"/>
  <c r="B34" i="4"/>
  <c r="C39" i="4"/>
  <c r="D44" i="4"/>
  <c r="N62" i="4"/>
  <c r="I12" i="4"/>
  <c r="AF38" i="4"/>
  <c r="Z49" i="4"/>
  <c r="T69" i="4"/>
  <c r="T20" i="4"/>
  <c r="N57" i="4"/>
  <c r="J20" i="4"/>
  <c r="I37" i="4"/>
  <c r="C7" i="3"/>
  <c r="AF56" i="4"/>
  <c r="I36" i="4"/>
  <c r="O14" i="4"/>
  <c r="AF67" i="4"/>
  <c r="D59" i="4"/>
  <c r="C34" i="4"/>
  <c r="D58" i="4"/>
  <c r="Z40" i="4"/>
  <c r="B31" i="4"/>
  <c r="D52" i="4"/>
  <c r="T70" i="4"/>
  <c r="N29" i="4"/>
  <c r="AF50" i="4"/>
  <c r="AF28" i="4"/>
  <c r="Z68" i="4"/>
  <c r="Z47" i="4"/>
  <c r="Z25" i="4"/>
  <c r="T61" i="4"/>
  <c r="T40" i="4"/>
  <c r="T18" i="4"/>
  <c r="N21" i="4"/>
  <c r="N42" i="4"/>
  <c r="N64" i="4"/>
  <c r="J14" i="4"/>
  <c r="J21" i="4"/>
  <c r="J28" i="4"/>
  <c r="H36" i="4"/>
  <c r="J42" i="4"/>
  <c r="H48" i="4"/>
  <c r="I53" i="4"/>
  <c r="J58" i="4"/>
  <c r="H64" i="4"/>
  <c r="I69" i="4"/>
  <c r="AF54" i="4"/>
  <c r="AF26" i="4"/>
  <c r="Z59" i="4"/>
  <c r="Z29" i="4"/>
  <c r="T58" i="4"/>
  <c r="T30" i="4"/>
  <c r="N24" i="4"/>
  <c r="N52" i="4"/>
  <c r="I15" i="4"/>
  <c r="J24" i="4"/>
  <c r="J34" i="4"/>
  <c r="I43" i="4"/>
  <c r="I50" i="4"/>
  <c r="J57" i="4"/>
  <c r="J64" i="4"/>
  <c r="J12" i="4"/>
  <c r="B55" i="4"/>
  <c r="C60" i="4"/>
  <c r="B45" i="4"/>
  <c r="B15" i="4"/>
  <c r="Z28" i="4"/>
  <c r="C12" i="4"/>
  <c r="B49" i="4"/>
  <c r="T21" i="4"/>
  <c r="B27" i="4"/>
  <c r="J59" i="4"/>
  <c r="D12" i="4"/>
  <c r="B24" i="4"/>
  <c r="H50" i="4"/>
  <c r="J11" i="4"/>
  <c r="AF66" i="4"/>
  <c r="AF44" i="4"/>
  <c r="AF23" i="4"/>
  <c r="Z63" i="4"/>
  <c r="Z41" i="4"/>
  <c r="Z20" i="4"/>
  <c r="T56" i="4"/>
  <c r="T34" i="4"/>
  <c r="T13" i="4"/>
  <c r="N26" i="4"/>
  <c r="N48" i="4"/>
  <c r="N69" i="4"/>
  <c r="I16" i="4"/>
  <c r="I23" i="4"/>
  <c r="J30" i="4"/>
  <c r="J37" i="4"/>
  <c r="H44" i="4"/>
  <c r="I49" i="4"/>
  <c r="J54" i="4"/>
  <c r="H60" i="4"/>
  <c r="I65" i="4"/>
  <c r="J70" i="4"/>
  <c r="AF47" i="4"/>
  <c r="AF19" i="4"/>
  <c r="Z51" i="4"/>
  <c r="Z23" i="4"/>
  <c r="T52" i="4"/>
  <c r="T22" i="4"/>
  <c r="N30" i="4"/>
  <c r="N60" i="4"/>
  <c r="J17" i="4"/>
  <c r="I27" i="4"/>
  <c r="J36" i="4"/>
  <c r="H45" i="4"/>
  <c r="I52" i="4"/>
  <c r="I59" i="4"/>
  <c r="I66" i="4"/>
  <c r="B51" i="4"/>
  <c r="C56" i="4"/>
  <c r="D61" i="4"/>
  <c r="B67" i="4"/>
  <c r="C14" i="4"/>
  <c r="D19" i="4"/>
  <c r="AF42" i="4"/>
  <c r="Z64" i="4"/>
  <c r="Z27" i="4"/>
  <c r="T46" i="4"/>
  <c r="N18" i="4"/>
  <c r="N56" i="4"/>
  <c r="I19" i="4"/>
  <c r="J32" i="4"/>
  <c r="I44" i="4"/>
  <c r="J53" i="4"/>
  <c r="I63" i="4"/>
  <c r="I11" i="4"/>
  <c r="C57" i="4"/>
  <c r="D64" i="4"/>
  <c r="D13" i="4"/>
  <c r="D20" i="4"/>
  <c r="I62" i="4"/>
  <c r="D34" i="4"/>
  <c r="C45" i="4"/>
  <c r="AF60" i="4"/>
  <c r="Z36" i="4"/>
  <c r="N13" i="4"/>
  <c r="H18" i="4"/>
  <c r="I45" i="4"/>
  <c r="J66" i="4"/>
  <c r="Z44" i="4"/>
  <c r="N38" i="4"/>
  <c r="H39" i="4"/>
  <c r="I68" i="4"/>
  <c r="D65" i="4"/>
  <c r="C18" i="4"/>
  <c r="AF14" i="4"/>
  <c r="T54" i="4"/>
  <c r="N46" i="4"/>
  <c r="I29" i="4"/>
  <c r="I51" i="4"/>
  <c r="I70" i="4"/>
  <c r="D62" i="4"/>
  <c r="B19" i="4"/>
  <c r="C27" i="4"/>
  <c r="C35" i="4"/>
  <c r="B42" i="4"/>
  <c r="D48" i="4"/>
  <c r="C54" i="4"/>
  <c r="AF15" i="4"/>
  <c r="Z12" i="4"/>
  <c r="N20" i="4"/>
  <c r="P11" i="4"/>
  <c r="I33" i="4"/>
  <c r="H51" i="4"/>
  <c r="J63" i="4"/>
  <c r="B53" i="4"/>
  <c r="C62" i="4"/>
  <c r="B14" i="4"/>
  <c r="D22" i="4"/>
  <c r="D29" i="4"/>
  <c r="B37" i="4"/>
  <c r="B44" i="4"/>
  <c r="D50" i="4"/>
  <c r="AF36" i="4"/>
  <c r="Z33" i="4"/>
  <c r="T53" i="4"/>
  <c r="N22" i="4"/>
  <c r="O11" i="4"/>
  <c r="H30" i="4"/>
  <c r="J45" i="4"/>
  <c r="H58" i="4"/>
  <c r="H12" i="4"/>
  <c r="C58" i="4"/>
  <c r="D67" i="4"/>
  <c r="C19" i="4"/>
  <c r="D26" i="4"/>
  <c r="D33" i="4"/>
  <c r="B41" i="4"/>
  <c r="B48" i="4"/>
  <c r="AF58" i="4"/>
  <c r="Z69" i="4"/>
  <c r="Z19" i="4"/>
  <c r="T25" i="4"/>
  <c r="N40" i="4"/>
  <c r="H22" i="4"/>
  <c r="H40" i="4"/>
  <c r="I55" i="4"/>
  <c r="D56" i="4"/>
  <c r="B40" i="4"/>
  <c r="D25" i="4"/>
  <c r="D41" i="4"/>
  <c r="C48" i="4"/>
  <c r="B16" i="4"/>
  <c r="AF39" i="4"/>
  <c r="Z15" i="4"/>
  <c r="N32" i="4"/>
  <c r="I25" i="4"/>
  <c r="J50" i="4"/>
  <c r="AF68" i="4"/>
  <c r="Z16" i="4"/>
  <c r="N66" i="4"/>
  <c r="H47" i="4"/>
  <c r="C52" i="4"/>
  <c r="C68" i="4"/>
  <c r="AF70" i="4"/>
  <c r="Z55" i="4"/>
  <c r="T36" i="4"/>
  <c r="N65" i="4"/>
  <c r="I35" i="4"/>
  <c r="I56" i="4"/>
  <c r="B52" i="4"/>
  <c r="C66" i="4"/>
  <c r="B22" i="4"/>
  <c r="B30" i="4"/>
  <c r="D36" i="4"/>
  <c r="C43" i="4"/>
  <c r="J49" i="4"/>
  <c r="AF64" i="4"/>
  <c r="Z61" i="4"/>
  <c r="T57" i="4"/>
  <c r="N33" i="4"/>
  <c r="H16" i="4"/>
  <c r="J40" i="4"/>
  <c r="I54" i="4"/>
  <c r="H67" i="4"/>
  <c r="C55" i="4"/>
  <c r="B65" i="4"/>
  <c r="C16" i="4"/>
  <c r="C24" i="4"/>
  <c r="D31" i="4"/>
  <c r="D38" i="4"/>
  <c r="D45" i="4"/>
  <c r="D11" i="4"/>
  <c r="E11" i="4" s="1"/>
  <c r="AF24" i="4"/>
  <c r="Z21" i="4"/>
  <c r="T41" i="4"/>
  <c r="N34" i="4"/>
  <c r="I17" i="4"/>
  <c r="J33" i="4"/>
  <c r="I48" i="4"/>
  <c r="J61" i="4"/>
  <c r="C51" i="4"/>
  <c r="D60" i="4"/>
  <c r="C70" i="4"/>
  <c r="C21" i="4"/>
  <c r="C28" i="4"/>
  <c r="D35" i="4"/>
  <c r="D42" i="4"/>
  <c r="D49" i="4"/>
  <c r="AF46" i="4"/>
  <c r="Z56" i="4"/>
  <c r="T62" i="4"/>
  <c r="T12" i="4"/>
  <c r="N50" i="4"/>
  <c r="J26" i="4"/>
  <c r="H43" i="4"/>
  <c r="H62" i="4"/>
  <c r="C50" i="4"/>
  <c r="C36" i="4"/>
  <c r="C22" i="4"/>
  <c r="B62" i="4"/>
  <c r="J43" i="4"/>
  <c r="T33" i="4"/>
  <c r="B50" i="4"/>
  <c r="B36" i="4"/>
  <c r="D21" i="4"/>
  <c r="C61" i="4"/>
  <c r="I40" i="4"/>
  <c r="Z13" i="4"/>
  <c r="O13" i="4"/>
  <c r="AF57" i="4"/>
  <c r="AF41" i="4"/>
  <c r="AF25" i="4"/>
  <c r="Z70" i="4"/>
  <c r="D27" i="4"/>
  <c r="B20" i="4"/>
  <c r="H19" i="4"/>
  <c r="AF18" i="4"/>
  <c r="T50" i="4"/>
  <c r="N53" i="4"/>
  <c r="I32" i="4"/>
  <c r="H56" i="4"/>
  <c r="AF40" i="4"/>
  <c r="T44" i="4"/>
  <c r="I20" i="4"/>
  <c r="H54" i="4"/>
  <c r="D57" i="4"/>
  <c r="B13" i="4"/>
  <c r="AF51" i="4"/>
  <c r="Z35" i="4"/>
  <c r="T17" i="4"/>
  <c r="J16" i="4"/>
  <c r="H42" i="4"/>
  <c r="J60" i="4"/>
  <c r="D55" i="4"/>
  <c r="B70" i="4"/>
  <c r="D24" i="4"/>
  <c r="C31" i="4"/>
  <c r="B38" i="4"/>
  <c r="B46" i="4"/>
  <c r="H59" i="4"/>
  <c r="AF52" i="4"/>
  <c r="Z39" i="4"/>
  <c r="T42" i="4"/>
  <c r="N44" i="4"/>
  <c r="I24" i="4"/>
  <c r="J44" i="4"/>
  <c r="H57" i="4"/>
  <c r="J69" i="4"/>
  <c r="B58" i="4"/>
  <c r="C67" i="4"/>
  <c r="D18" i="4"/>
  <c r="C26" i="4"/>
  <c r="C33" i="4"/>
  <c r="C40" i="4"/>
  <c r="D47" i="4"/>
  <c r="AF63" i="4"/>
  <c r="Z60" i="4"/>
  <c r="Z11" i="4"/>
  <c r="T28" i="4"/>
  <c r="N49" i="4"/>
  <c r="I21" i="4"/>
  <c r="H38" i="4"/>
  <c r="J51" i="4"/>
  <c r="I64" i="4"/>
  <c r="C53" i="4"/>
  <c r="C63" i="4"/>
  <c r="D14" i="4"/>
  <c r="B23" i="4"/>
  <c r="C30" i="4"/>
  <c r="C37" i="4"/>
  <c r="C44" i="4"/>
  <c r="B12" i="4"/>
  <c r="AF35" i="4"/>
  <c r="Z43" i="4"/>
  <c r="T49" i="4"/>
  <c r="N14" i="4"/>
  <c r="H14" i="4"/>
  <c r="H31" i="4"/>
  <c r="H46" i="4"/>
  <c r="J68" i="4"/>
  <c r="B47" i="4"/>
  <c r="B33" i="4"/>
  <c r="B18" i="4"/>
  <c r="B57" i="4"/>
  <c r="H28" i="4"/>
  <c r="Z53" i="4"/>
  <c r="D46" i="4"/>
  <c r="C32" i="4"/>
  <c r="D17" i="4"/>
  <c r="D54" i="4"/>
  <c r="H24" i="4"/>
  <c r="Z67" i="4"/>
  <c r="AF69" i="4"/>
  <c r="AF53" i="4"/>
  <c r="AF37" i="4"/>
  <c r="AF21" i="4"/>
  <c r="Z66" i="4"/>
  <c r="Z50" i="4"/>
  <c r="D37" i="4"/>
  <c r="T29" i="4"/>
  <c r="AF11" i="4"/>
  <c r="B63" i="4"/>
  <c r="N28" i="4"/>
  <c r="C59" i="4"/>
  <c r="D40" i="4"/>
  <c r="Z24" i="4"/>
  <c r="J47" i="4"/>
  <c r="C69" i="4"/>
  <c r="C42" i="4"/>
  <c r="T68" i="4"/>
  <c r="I42" i="4"/>
  <c r="C65" i="4"/>
  <c r="B39" i="4"/>
  <c r="Z32" i="4"/>
  <c r="H35" i="4"/>
  <c r="C29" i="4"/>
  <c r="J56" i="4"/>
  <c r="B11" i="4"/>
  <c r="C25" i="4"/>
  <c r="H53" i="4"/>
  <c r="P14" i="4"/>
  <c r="AF45" i="4"/>
  <c r="AF13" i="4"/>
  <c r="Z46" i="4"/>
  <c r="Z30" i="4"/>
  <c r="Z14" i="4"/>
  <c r="T55" i="4"/>
  <c r="T39" i="4"/>
  <c r="T23" i="4"/>
  <c r="P13" i="4"/>
  <c r="N27" i="4"/>
  <c r="N43" i="4"/>
  <c r="N59" i="4"/>
  <c r="H13" i="4"/>
  <c r="I18" i="4"/>
  <c r="J23" i="4"/>
  <c r="H29" i="4"/>
  <c r="I34" i="4"/>
  <c r="J39" i="4"/>
  <c r="I31" i="4"/>
  <c r="P12" i="4"/>
  <c r="T16" i="4"/>
  <c r="D15" i="4"/>
  <c r="H23" i="4"/>
  <c r="C15" i="4"/>
  <c r="C47" i="4"/>
  <c r="T32" i="4"/>
  <c r="I60" i="4"/>
  <c r="C49" i="4"/>
  <c r="T14" i="4"/>
  <c r="H55" i="4"/>
  <c r="D16" i="4"/>
  <c r="C46" i="4"/>
  <c r="T38" i="4"/>
  <c r="J52" i="4"/>
  <c r="C13" i="4"/>
  <c r="O12" i="4"/>
  <c r="B43" i="4"/>
  <c r="N41" i="4"/>
  <c r="AF65" i="4"/>
  <c r="AF33" i="4"/>
  <c r="Z62" i="4"/>
  <c r="Z42" i="4"/>
  <c r="Z26" i="4"/>
  <c r="T51" i="4"/>
  <c r="T35" i="4"/>
  <c r="T19" i="4"/>
  <c r="N15" i="4"/>
  <c r="N47" i="4"/>
  <c r="N63" i="4"/>
  <c r="I14" i="4"/>
  <c r="H25" i="4"/>
  <c r="I30" i="4"/>
  <c r="J35" i="4"/>
  <c r="I39" i="4"/>
  <c r="I46" i="4"/>
  <c r="H65" i="4"/>
  <c r="H11" i="4"/>
  <c r="AF48" i="4"/>
  <c r="I67" i="4"/>
  <c r="C11" i="4"/>
  <c r="D51" i="4"/>
  <c r="N54" i="4"/>
  <c r="B66" i="4"/>
  <c r="AF61" i="4"/>
  <c r="Z58" i="4"/>
  <c r="Z22" i="4"/>
  <c r="T63" i="4"/>
  <c r="T31" i="4"/>
  <c r="N19" i="4"/>
  <c r="N51" i="4"/>
  <c r="J15" i="4"/>
  <c r="I26" i="4"/>
  <c r="H37" i="4"/>
  <c r="Z57" i="4"/>
  <c r="H61" i="4"/>
  <c r="Z17" i="4"/>
  <c r="D32" i="4"/>
  <c r="I28" i="4"/>
  <c r="B35" i="4"/>
  <c r="J25" i="4"/>
  <c r="B32" i="4"/>
  <c r="J18" i="4"/>
  <c r="H69" i="4"/>
  <c r="B29" i="4"/>
  <c r="H66" i="4"/>
  <c r="AF49" i="4"/>
  <c r="Z54" i="4"/>
  <c r="Z18" i="4"/>
  <c r="T59" i="4"/>
  <c r="T27" i="4"/>
  <c r="N23" i="4"/>
  <c r="N39" i="4"/>
  <c r="N12" i="4"/>
  <c r="I22" i="4"/>
  <c r="H33" i="4"/>
  <c r="B21" i="4"/>
  <c r="D70" i="4"/>
  <c r="T67" i="4"/>
  <c r="N31" i="4"/>
  <c r="J19" i="4"/>
  <c r="H41" i="4"/>
  <c r="I47" i="4"/>
  <c r="J29" i="4"/>
  <c r="AF31" i="4"/>
  <c r="B26" i="4"/>
  <c r="N70" i="4"/>
  <c r="B28" i="4"/>
  <c r="N61" i="4"/>
  <c r="B25" i="4"/>
  <c r="N25" i="4"/>
  <c r="D66" i="4"/>
  <c r="D39" i="4"/>
  <c r="T48" i="4"/>
  <c r="AF29" i="4"/>
  <c r="Z38" i="4"/>
  <c r="T47" i="4"/>
  <c r="T15" i="4"/>
  <c r="N35" i="4"/>
  <c r="N67" i="4"/>
  <c r="H21" i="4"/>
  <c r="J31" i="4"/>
  <c r="I61" i="4"/>
  <c r="J65" i="4"/>
  <c r="AF27" i="4"/>
  <c r="B60" i="4"/>
  <c r="Z48" i="4"/>
  <c r="B56" i="4"/>
  <c r="AF20" i="4"/>
  <c r="D43" i="4"/>
  <c r="AF30" i="4"/>
  <c r="AF43" i="4"/>
  <c r="AF17" i="4"/>
  <c r="Z34" i="4"/>
  <c r="T43" i="4"/>
  <c r="T11" i="4"/>
  <c r="N55" i="4"/>
  <c r="H17" i="4"/>
  <c r="J27" i="4"/>
  <c r="I38" i="4"/>
  <c r="M17" i="4"/>
  <c r="O16" i="4"/>
  <c r="P16" i="4"/>
  <c r="C5" i="1"/>
  <c r="F4" i="3" l="1"/>
  <c r="F5" i="3" s="1"/>
  <c r="C12" i="3" s="1"/>
  <c r="C5" i="3"/>
  <c r="C8" i="3" s="1"/>
  <c r="E12" i="4"/>
  <c r="E13" i="4" s="1"/>
  <c r="E14" i="4" s="1"/>
  <c r="E15" i="4" s="1"/>
  <c r="E16" i="4" s="1"/>
  <c r="E17" i="4" s="1"/>
  <c r="E18" i="4" s="1"/>
  <c r="E19" i="4" s="1"/>
  <c r="E20" i="4" s="1"/>
  <c r="E21" i="4" s="1"/>
  <c r="E22" i="4" s="1"/>
  <c r="E23" i="4" s="1"/>
  <c r="E24" i="4" s="1"/>
  <c r="E25" i="4" s="1"/>
  <c r="E26" i="4" s="1"/>
  <c r="E27" i="4" s="1"/>
  <c r="E28" i="4" s="1"/>
  <c r="E29" i="4" s="1"/>
  <c r="E30" i="4" s="1"/>
  <c r="E31" i="4" s="1"/>
  <c r="E32" i="4" s="1"/>
  <c r="E33" i="4" s="1"/>
  <c r="E34" i="4" s="1"/>
  <c r="E35" i="4" s="1"/>
  <c r="E36" i="4" s="1"/>
  <c r="E37" i="4" s="1"/>
  <c r="E38" i="4" s="1"/>
  <c r="E39" i="4" s="1"/>
  <c r="E40" i="4" s="1"/>
  <c r="E41" i="4" s="1"/>
  <c r="E42" i="4" s="1"/>
  <c r="E43" i="4" s="1"/>
  <c r="E44" i="4" s="1"/>
  <c r="E45" i="4" s="1"/>
  <c r="E46" i="4" s="1"/>
  <c r="E47" i="4" s="1"/>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E70" i="4" s="1"/>
  <c r="K11" i="4" s="1"/>
  <c r="K12" i="4" s="1"/>
  <c r="K13" i="4" s="1"/>
  <c r="K14" i="4" s="1"/>
  <c r="K15" i="4" s="1"/>
  <c r="K16" i="4" s="1"/>
  <c r="K17" i="4" s="1"/>
  <c r="K18" i="4" s="1"/>
  <c r="K19" i="4" s="1"/>
  <c r="K20" i="4" s="1"/>
  <c r="K21" i="4" s="1"/>
  <c r="K22" i="4" s="1"/>
  <c r="K23" i="4" s="1"/>
  <c r="K24" i="4" s="1"/>
  <c r="K25" i="4" s="1"/>
  <c r="K26" i="4" s="1"/>
  <c r="K27" i="4" s="1"/>
  <c r="K28" i="4" s="1"/>
  <c r="K29" i="4" s="1"/>
  <c r="K30" i="4" s="1"/>
  <c r="K31" i="4" s="1"/>
  <c r="K32" i="4" s="1"/>
  <c r="K33" i="4" s="1"/>
  <c r="K34" i="4" s="1"/>
  <c r="K35" i="4" s="1"/>
  <c r="K36" i="4" s="1"/>
  <c r="K37" i="4" s="1"/>
  <c r="K38" i="4" s="1"/>
  <c r="K39" i="4" s="1"/>
  <c r="K40" i="4" s="1"/>
  <c r="K41" i="4" s="1"/>
  <c r="K42" i="4" s="1"/>
  <c r="K43" i="4" s="1"/>
  <c r="K44" i="4" s="1"/>
  <c r="K45" i="4" s="1"/>
  <c r="K46" i="4" s="1"/>
  <c r="K47" i="4" s="1"/>
  <c r="K48" i="4" s="1"/>
  <c r="K49" i="4" s="1"/>
  <c r="K50" i="4" s="1"/>
  <c r="K51" i="4" s="1"/>
  <c r="K52" i="4" s="1"/>
  <c r="K53" i="4" s="1"/>
  <c r="K54" i="4" s="1"/>
  <c r="K55" i="4" s="1"/>
  <c r="K56" i="4" s="1"/>
  <c r="K57" i="4" s="1"/>
  <c r="K58" i="4" s="1"/>
  <c r="K59" i="4" s="1"/>
  <c r="K60" i="4" s="1"/>
  <c r="K61" i="4" s="1"/>
  <c r="K62" i="4" s="1"/>
  <c r="K63" i="4" s="1"/>
  <c r="K64" i="4" s="1"/>
  <c r="K65" i="4" s="1"/>
  <c r="K66" i="4" s="1"/>
  <c r="K67" i="4" s="1"/>
  <c r="K68" i="4" s="1"/>
  <c r="K69" i="4" s="1"/>
  <c r="K70" i="4" s="1"/>
  <c r="M18" i="4"/>
  <c r="O17" i="4"/>
  <c r="P17" i="4"/>
  <c r="D12" i="3" l="1"/>
  <c r="C13" i="3"/>
  <c r="Q11" i="4"/>
  <c r="Q12" i="4" s="1"/>
  <c r="Q13" i="4" s="1"/>
  <c r="Q14" i="4" s="1"/>
  <c r="Q15" i="4" s="1"/>
  <c r="Q16" i="4" s="1"/>
  <c r="Q17" i="4" s="1"/>
  <c r="P18" i="4"/>
  <c r="M19" i="4"/>
  <c r="O18" i="4"/>
  <c r="E12" i="3" l="1"/>
  <c r="D13" i="3"/>
  <c r="Q18" i="4"/>
  <c r="O19" i="4"/>
  <c r="P19" i="4"/>
  <c r="M20" i="4"/>
  <c r="F12" i="3" l="1"/>
  <c r="E13" i="3"/>
  <c r="Q19" i="4"/>
  <c r="M21" i="4"/>
  <c r="O20" i="4"/>
  <c r="P20" i="4"/>
  <c r="G12" i="3" l="1"/>
  <c r="F13" i="3"/>
  <c r="Q20" i="4"/>
  <c r="M22" i="4"/>
  <c r="O21" i="4"/>
  <c r="P21" i="4"/>
  <c r="Q21" i="4" s="1"/>
  <c r="H12" i="3" l="1"/>
  <c r="G13" i="3"/>
  <c r="P22" i="4"/>
  <c r="Q22" i="4" s="1"/>
  <c r="M23" i="4"/>
  <c r="O22" i="4"/>
  <c r="I12" i="3" l="1"/>
  <c r="H13" i="3"/>
  <c r="O23" i="4"/>
  <c r="P23" i="4"/>
  <c r="Q23" i="4" s="1"/>
  <c r="M24" i="4"/>
  <c r="J12" i="3" l="1"/>
  <c r="I13" i="3"/>
  <c r="M25" i="4"/>
  <c r="O24" i="4"/>
  <c r="P24" i="4"/>
  <c r="Q24" i="4" s="1"/>
  <c r="K12" i="3" l="1"/>
  <c r="J13" i="3"/>
  <c r="M26" i="4"/>
  <c r="O25" i="4"/>
  <c r="P25" i="4"/>
  <c r="Q25" i="4" s="1"/>
  <c r="L12" i="3" l="1"/>
  <c r="K13" i="3"/>
  <c r="P26" i="4"/>
  <c r="Q26" i="4" s="1"/>
  <c r="M27" i="4"/>
  <c r="O26" i="4"/>
  <c r="C16" i="3" l="1"/>
  <c r="L13" i="3"/>
  <c r="O27" i="4"/>
  <c r="P27" i="4"/>
  <c r="Q27" i="4" s="1"/>
  <c r="M28" i="4"/>
  <c r="D16" i="3" l="1"/>
  <c r="C17" i="3"/>
  <c r="M29" i="4"/>
  <c r="O28" i="4"/>
  <c r="P28" i="4"/>
  <c r="Q28" i="4" s="1"/>
  <c r="E16" i="3" l="1"/>
  <c r="D17" i="3"/>
  <c r="M30" i="4"/>
  <c r="O29" i="4"/>
  <c r="P29" i="4"/>
  <c r="Q29" i="4" s="1"/>
  <c r="F16" i="3" l="1"/>
  <c r="E17" i="3"/>
  <c r="P30" i="4"/>
  <c r="Q30" i="4" s="1"/>
  <c r="M31" i="4"/>
  <c r="O30" i="4"/>
  <c r="G16" i="3" l="1"/>
  <c r="F17" i="3"/>
  <c r="O31" i="4"/>
  <c r="P31" i="4"/>
  <c r="Q31" i="4" s="1"/>
  <c r="M32" i="4"/>
  <c r="G17" i="3" l="1"/>
  <c r="H16" i="3"/>
  <c r="M33" i="4"/>
  <c r="O32" i="4"/>
  <c r="P32" i="4"/>
  <c r="Q32" i="4" s="1"/>
  <c r="I16" i="3" l="1"/>
  <c r="H17" i="3"/>
  <c r="M34" i="4"/>
  <c r="O33" i="4"/>
  <c r="P33" i="4"/>
  <c r="Q33" i="4" s="1"/>
  <c r="I17" i="3" l="1"/>
  <c r="J16" i="3"/>
  <c r="P34" i="4"/>
  <c r="Q34" i="4" s="1"/>
  <c r="M35" i="4"/>
  <c r="O34" i="4"/>
  <c r="J17" i="3" l="1"/>
  <c r="K16" i="3"/>
  <c r="O35" i="4"/>
  <c r="P35" i="4"/>
  <c r="Q35" i="4" s="1"/>
  <c r="M36" i="4"/>
  <c r="L16" i="3" l="1"/>
  <c r="K17" i="3"/>
  <c r="M37" i="4"/>
  <c r="O36" i="4"/>
  <c r="P36" i="4"/>
  <c r="Q36" i="4" s="1"/>
  <c r="C20" i="3" l="1"/>
  <c r="L17" i="3"/>
  <c r="M38" i="4"/>
  <c r="O37" i="4"/>
  <c r="P37" i="4"/>
  <c r="Q37" i="4" s="1"/>
  <c r="D20" i="3" l="1"/>
  <c r="C21" i="3"/>
  <c r="P38" i="4"/>
  <c r="Q38" i="4" s="1"/>
  <c r="M39" i="4"/>
  <c r="O38" i="4"/>
  <c r="E20" i="3" l="1"/>
  <c r="D21" i="3"/>
  <c r="O39" i="4"/>
  <c r="P39" i="4"/>
  <c r="Q39" i="4" s="1"/>
  <c r="M40" i="4"/>
  <c r="F20" i="3" l="1"/>
  <c r="E21" i="3"/>
  <c r="M41" i="4"/>
  <c r="O40" i="4"/>
  <c r="P40" i="4"/>
  <c r="Q40" i="4" s="1"/>
  <c r="G20" i="3" l="1"/>
  <c r="F21" i="3"/>
  <c r="M42" i="4"/>
  <c r="O41" i="4"/>
  <c r="P41" i="4"/>
  <c r="Q41" i="4" s="1"/>
  <c r="G21" i="3" l="1"/>
  <c r="H20" i="3"/>
  <c r="P42" i="4"/>
  <c r="Q42" i="4" s="1"/>
  <c r="M43" i="4"/>
  <c r="O42" i="4"/>
  <c r="I20" i="3" l="1"/>
  <c r="H21" i="3"/>
  <c r="O43" i="4"/>
  <c r="P43" i="4"/>
  <c r="Q43" i="4" s="1"/>
  <c r="M44" i="4"/>
  <c r="J20" i="3" l="1"/>
  <c r="I21" i="3"/>
  <c r="M45" i="4"/>
  <c r="O44" i="4"/>
  <c r="P44" i="4"/>
  <c r="Q44" i="4" s="1"/>
  <c r="K20" i="3" l="1"/>
  <c r="J21" i="3"/>
  <c r="M46" i="4"/>
  <c r="O45" i="4"/>
  <c r="P45" i="4"/>
  <c r="Q45" i="4" s="1"/>
  <c r="K21" i="3" l="1"/>
  <c r="L20" i="3"/>
  <c r="L21" i="3" s="1"/>
  <c r="P46" i="4"/>
  <c r="Q46" i="4" s="1"/>
  <c r="M47" i="4"/>
  <c r="O46" i="4"/>
  <c r="F7" i="3" l="1"/>
  <c r="O47" i="4"/>
  <c r="P47" i="4"/>
  <c r="Q47" i="4" s="1"/>
  <c r="M48" i="4"/>
  <c r="M49" i="4" l="1"/>
  <c r="O48" i="4"/>
  <c r="P48" i="4"/>
  <c r="Q48" i="4" s="1"/>
  <c r="M50" i="4" l="1"/>
  <c r="O49" i="4"/>
  <c r="P49" i="4"/>
  <c r="Q49" i="4" s="1"/>
  <c r="P50" i="4" l="1"/>
  <c r="Q50" i="4" s="1"/>
  <c r="M51" i="4"/>
  <c r="O50" i="4"/>
  <c r="O51" i="4" l="1"/>
  <c r="P51" i="4"/>
  <c r="Q51" i="4" s="1"/>
  <c r="M52" i="4"/>
  <c r="M53" i="4" l="1"/>
  <c r="O52" i="4"/>
  <c r="P52" i="4"/>
  <c r="Q52" i="4" s="1"/>
  <c r="M54" i="4" l="1"/>
  <c r="O53" i="4"/>
  <c r="P53" i="4"/>
  <c r="Q53" i="4" s="1"/>
  <c r="P54" i="4" l="1"/>
  <c r="Q54" i="4" s="1"/>
  <c r="M55" i="4"/>
  <c r="O54" i="4"/>
  <c r="O55" i="4" l="1"/>
  <c r="P55" i="4"/>
  <c r="Q55" i="4" s="1"/>
  <c r="M56" i="4"/>
  <c r="M57" i="4" l="1"/>
  <c r="O56" i="4"/>
  <c r="P56" i="4"/>
  <c r="Q56" i="4" s="1"/>
  <c r="M58" i="4" l="1"/>
  <c r="O57" i="4"/>
  <c r="P57" i="4"/>
  <c r="Q57" i="4" s="1"/>
  <c r="P58" i="4" l="1"/>
  <c r="Q58" i="4" s="1"/>
  <c r="M59" i="4"/>
  <c r="O58" i="4"/>
  <c r="O59" i="4" l="1"/>
  <c r="P59" i="4"/>
  <c r="Q59" i="4" s="1"/>
  <c r="M60" i="4"/>
  <c r="M61" i="4" l="1"/>
  <c r="O60" i="4"/>
  <c r="P60" i="4"/>
  <c r="Q60" i="4" s="1"/>
  <c r="P61" i="4" l="1"/>
  <c r="Q61" i="4" s="1"/>
  <c r="M62" i="4"/>
  <c r="O61" i="4"/>
  <c r="P62" i="4" l="1"/>
  <c r="Q62" i="4" s="1"/>
  <c r="M63" i="4"/>
  <c r="O62" i="4"/>
  <c r="O63" i="4" l="1"/>
  <c r="P63" i="4"/>
  <c r="Q63" i="4" s="1"/>
  <c r="M64" i="4"/>
  <c r="M65" i="4" l="1"/>
  <c r="O64" i="4"/>
  <c r="P64" i="4"/>
  <c r="Q64" i="4" s="1"/>
  <c r="M66" i="4" l="1"/>
  <c r="P65" i="4"/>
  <c r="Q65" i="4" s="1"/>
  <c r="O65" i="4"/>
  <c r="P66" i="4" l="1"/>
  <c r="Q66" i="4" s="1"/>
  <c r="M67" i="4"/>
  <c r="O66" i="4"/>
  <c r="O67" i="4" l="1"/>
  <c r="P67" i="4"/>
  <c r="Q67" i="4" s="1"/>
  <c r="M68" i="4"/>
  <c r="M69" i="4" l="1"/>
  <c r="O68" i="4"/>
  <c r="P68" i="4"/>
  <c r="Q68" i="4" s="1"/>
  <c r="M70" i="4" l="1"/>
  <c r="S11" i="4" s="1"/>
  <c r="P69" i="4"/>
  <c r="Q69" i="4" s="1"/>
  <c r="O69" i="4"/>
  <c r="U11" i="4" l="1"/>
  <c r="S12" i="4"/>
  <c r="V11" i="4"/>
  <c r="P70" i="4"/>
  <c r="Q70" i="4" s="1"/>
  <c r="O70" i="4"/>
  <c r="W11" i="4" l="1"/>
  <c r="V12" i="4"/>
  <c r="W12" i="4" s="1"/>
  <c r="S13" i="4"/>
  <c r="U12" i="4"/>
  <c r="V13" i="4" l="1"/>
  <c r="W13" i="4" s="1"/>
  <c r="U13" i="4"/>
  <c r="S14" i="4"/>
  <c r="S15" i="4" l="1"/>
  <c r="U14" i="4"/>
  <c r="V14" i="4"/>
  <c r="W14" i="4" s="1"/>
  <c r="U15" i="4" l="1"/>
  <c r="V15" i="4"/>
  <c r="W15" i="4" s="1"/>
  <c r="S16" i="4"/>
  <c r="V16" i="4" l="1"/>
  <c r="W16" i="4" s="1"/>
  <c r="S17" i="4"/>
  <c r="U16" i="4"/>
  <c r="U17" i="4" l="1"/>
  <c r="S18" i="4"/>
  <c r="V17" i="4"/>
  <c r="W17" i="4" s="1"/>
  <c r="S19" i="4" l="1"/>
  <c r="U18" i="4"/>
  <c r="V18" i="4"/>
  <c r="W18" i="4" s="1"/>
  <c r="U19" i="4" l="1"/>
  <c r="V19" i="4"/>
  <c r="W19" i="4" s="1"/>
  <c r="S20" i="4"/>
  <c r="U20" i="4" l="1"/>
  <c r="S21" i="4"/>
  <c r="V20" i="4"/>
  <c r="W20" i="4" s="1"/>
  <c r="U21" i="4" l="1"/>
  <c r="S22" i="4"/>
  <c r="V21" i="4"/>
  <c r="W21" i="4" s="1"/>
  <c r="U22" i="4" l="1"/>
  <c r="V22" i="4"/>
  <c r="W22" i="4" s="1"/>
  <c r="S23" i="4"/>
  <c r="S24" i="4" l="1"/>
  <c r="V23" i="4"/>
  <c r="W23" i="4" s="1"/>
  <c r="U23" i="4"/>
  <c r="V24" i="4" l="1"/>
  <c r="W24" i="4" s="1"/>
  <c r="U24" i="4"/>
  <c r="S25" i="4"/>
  <c r="U25" i="4" l="1"/>
  <c r="S26" i="4"/>
  <c r="V25" i="4"/>
  <c r="W25" i="4" s="1"/>
  <c r="S27" i="4" l="1"/>
  <c r="U26" i="4"/>
  <c r="V26" i="4"/>
  <c r="W26" i="4" s="1"/>
  <c r="S28" i="4" l="1"/>
  <c r="V27" i="4"/>
  <c r="W27" i="4" s="1"/>
  <c r="U27" i="4"/>
  <c r="V28" i="4" l="1"/>
  <c r="W28" i="4" s="1"/>
  <c r="U28" i="4"/>
  <c r="S29" i="4"/>
  <c r="V29" i="4" l="1"/>
  <c r="W29" i="4" s="1"/>
  <c r="S30" i="4"/>
  <c r="U29" i="4"/>
  <c r="U30" i="4" l="1"/>
  <c r="S31" i="4"/>
  <c r="V30" i="4"/>
  <c r="W30" i="4" s="1"/>
  <c r="S32" i="4" l="1"/>
  <c r="V31" i="4"/>
  <c r="W31" i="4" s="1"/>
  <c r="U31" i="4"/>
  <c r="S33" i="4" l="1"/>
  <c r="U32" i="4"/>
  <c r="V32" i="4"/>
  <c r="W32" i="4" s="1"/>
  <c r="U33" i="4" l="1"/>
  <c r="S34" i="4"/>
  <c r="V33" i="4"/>
  <c r="W33" i="4" s="1"/>
  <c r="S35" i="4" l="1"/>
  <c r="V34" i="4"/>
  <c r="W34" i="4" s="1"/>
  <c r="U34" i="4"/>
  <c r="S36" i="4" l="1"/>
  <c r="V35" i="4"/>
  <c r="W35" i="4" s="1"/>
  <c r="U35" i="4"/>
  <c r="V36" i="4" l="1"/>
  <c r="W36" i="4" s="1"/>
  <c r="U36" i="4"/>
  <c r="S37" i="4"/>
  <c r="V37" i="4" l="1"/>
  <c r="W37" i="4" s="1"/>
  <c r="S38" i="4"/>
  <c r="U37" i="4"/>
  <c r="U38" i="4" l="1"/>
  <c r="V38" i="4"/>
  <c r="W38" i="4" s="1"/>
  <c r="S39" i="4"/>
  <c r="S40" i="4" l="1"/>
  <c r="V39" i="4"/>
  <c r="W39" i="4" s="1"/>
  <c r="U39" i="4"/>
  <c r="V40" i="4" l="1"/>
  <c r="W40" i="4" s="1"/>
  <c r="S41" i="4"/>
  <c r="U40" i="4"/>
  <c r="V41" i="4" l="1"/>
  <c r="W41" i="4" s="1"/>
  <c r="S42" i="4"/>
  <c r="U41" i="4"/>
  <c r="V42" i="4" l="1"/>
  <c r="W42" i="4" s="1"/>
  <c r="U42" i="4"/>
  <c r="S43" i="4"/>
  <c r="S44" i="4" l="1"/>
  <c r="U43" i="4"/>
  <c r="V43" i="4"/>
  <c r="W43" i="4" s="1"/>
  <c r="V44" i="4" l="1"/>
  <c r="W44" i="4" s="1"/>
  <c r="U44" i="4"/>
  <c r="S45" i="4"/>
  <c r="U45" i="4" l="1"/>
  <c r="S46" i="4"/>
  <c r="V45" i="4"/>
  <c r="W45" i="4" s="1"/>
  <c r="S47" i="4" l="1"/>
  <c r="V46" i="4"/>
  <c r="W46" i="4" s="1"/>
  <c r="U46" i="4"/>
  <c r="S48" i="4" l="1"/>
  <c r="V47" i="4"/>
  <c r="W47" i="4" s="1"/>
  <c r="U47" i="4"/>
  <c r="V48" i="4" l="1"/>
  <c r="W48" i="4" s="1"/>
  <c r="U48" i="4"/>
  <c r="S49" i="4"/>
  <c r="V49" i="4" l="1"/>
  <c r="W49" i="4" s="1"/>
  <c r="S50" i="4"/>
  <c r="U49" i="4"/>
  <c r="U50" i="4" l="1"/>
  <c r="S51" i="4"/>
  <c r="V50" i="4"/>
  <c r="W50" i="4" s="1"/>
  <c r="S52" i="4" l="1"/>
  <c r="V51" i="4"/>
  <c r="W51" i="4" s="1"/>
  <c r="U51" i="4"/>
  <c r="U52" i="4" l="1"/>
  <c r="V52" i="4"/>
  <c r="W52" i="4" s="1"/>
  <c r="S53" i="4"/>
  <c r="S54" i="4" l="1"/>
  <c r="U53" i="4"/>
  <c r="V53" i="4"/>
  <c r="W53" i="4" s="1"/>
  <c r="U54" i="4" l="1"/>
  <c r="S55" i="4"/>
  <c r="V54" i="4"/>
  <c r="W54" i="4" s="1"/>
  <c r="V55" i="4" l="1"/>
  <c r="W55" i="4" s="1"/>
  <c r="U55" i="4"/>
  <c r="S56" i="4"/>
  <c r="S57" i="4" l="1"/>
  <c r="U56" i="4"/>
  <c r="V56" i="4"/>
  <c r="W56" i="4" s="1"/>
  <c r="U57" i="4" l="1"/>
  <c r="S58" i="4"/>
  <c r="V57" i="4"/>
  <c r="W57" i="4" s="1"/>
  <c r="S59" i="4" l="1"/>
  <c r="V58" i="4"/>
  <c r="W58" i="4" s="1"/>
  <c r="U58" i="4"/>
  <c r="S60" i="4" l="1"/>
  <c r="V59" i="4"/>
  <c r="W59" i="4" s="1"/>
  <c r="U59" i="4"/>
  <c r="U60" i="4" l="1"/>
  <c r="S61" i="4"/>
  <c r="V60" i="4"/>
  <c r="W60" i="4" s="1"/>
  <c r="U61" i="4" l="1"/>
  <c r="S62" i="4"/>
  <c r="V61" i="4"/>
  <c r="W61" i="4" s="1"/>
  <c r="U62" i="4" l="1"/>
  <c r="S63" i="4"/>
  <c r="V62" i="4"/>
  <c r="W62" i="4" s="1"/>
  <c r="S64" i="4" l="1"/>
  <c r="V63" i="4"/>
  <c r="W63" i="4" s="1"/>
  <c r="U63" i="4"/>
  <c r="S65" i="4" l="1"/>
  <c r="U64" i="4"/>
  <c r="V64" i="4"/>
  <c r="W64" i="4" s="1"/>
  <c r="V65" i="4" l="1"/>
  <c r="W65" i="4" s="1"/>
  <c r="S66" i="4"/>
  <c r="U65" i="4"/>
  <c r="S67" i="4" l="1"/>
  <c r="U66" i="4"/>
  <c r="V66" i="4"/>
  <c r="W66" i="4" s="1"/>
  <c r="V67" i="4" l="1"/>
  <c r="W67" i="4" s="1"/>
  <c r="U67" i="4"/>
  <c r="S68" i="4"/>
  <c r="S69" i="4" l="1"/>
  <c r="V68" i="4"/>
  <c r="W68" i="4" s="1"/>
  <c r="U68" i="4"/>
  <c r="V69" i="4" l="1"/>
  <c r="W69" i="4" s="1"/>
  <c r="S70" i="4"/>
  <c r="U69" i="4"/>
  <c r="Y11" i="4" l="1"/>
  <c r="V70" i="4"/>
  <c r="W70" i="4" s="1"/>
  <c r="U70" i="4"/>
  <c r="Y12" i="4" l="1"/>
  <c r="AB11" i="4"/>
  <c r="AC11" i="4" s="1"/>
  <c r="AA11" i="4"/>
  <c r="Y13" i="4" l="1"/>
  <c r="AB12" i="4"/>
  <c r="AC12" i="4" s="1"/>
  <c r="AA12" i="4"/>
  <c r="Y14" i="4" l="1"/>
  <c r="AB13" i="4"/>
  <c r="AC13" i="4" s="1"/>
  <c r="AA13" i="4"/>
  <c r="AA14" i="4" l="1"/>
  <c r="Y15" i="4"/>
  <c r="AB14" i="4"/>
  <c r="AC14" i="4" s="1"/>
  <c r="AA15" i="4" l="1"/>
  <c r="AB15" i="4"/>
  <c r="AC15" i="4" s="1"/>
  <c r="Y16" i="4"/>
  <c r="AA16" i="4" l="1"/>
  <c r="Y17" i="4"/>
  <c r="AB16" i="4"/>
  <c r="AC16" i="4" s="1"/>
  <c r="AB17" i="4" l="1"/>
  <c r="AC17" i="4" s="1"/>
  <c r="AA17" i="4"/>
  <c r="Y18" i="4"/>
  <c r="Y19" i="4" l="1"/>
  <c r="AA18" i="4"/>
  <c r="AB18" i="4"/>
  <c r="AC18" i="4" s="1"/>
  <c r="AA19" i="4" l="1"/>
  <c r="Y20" i="4"/>
  <c r="AB19" i="4"/>
  <c r="AC19" i="4" s="1"/>
  <c r="AB20" i="4" l="1"/>
  <c r="AC20" i="4" s="1"/>
  <c r="AA20" i="4"/>
  <c r="Y21" i="4"/>
  <c r="AB21" i="4" l="1"/>
  <c r="AC21" i="4" s="1"/>
  <c r="AA21" i="4"/>
  <c r="Y22" i="4"/>
  <c r="Y23" i="4" l="1"/>
  <c r="AB22" i="4"/>
  <c r="AC22" i="4" s="1"/>
  <c r="AA22" i="4"/>
  <c r="AA23" i="4" l="1"/>
  <c r="Y24" i="4"/>
  <c r="AB23" i="4"/>
  <c r="AC23" i="4" s="1"/>
  <c r="Y25" i="4" l="1"/>
  <c r="AB24" i="4"/>
  <c r="AC24" i="4" s="1"/>
  <c r="AA24" i="4"/>
  <c r="AA25" i="4" l="1"/>
  <c r="AB25" i="4"/>
  <c r="AC25" i="4" s="1"/>
  <c r="Y26" i="4"/>
  <c r="Y27" i="4" l="1"/>
  <c r="AA26" i="4"/>
  <c r="AB26" i="4"/>
  <c r="AC26" i="4" s="1"/>
  <c r="AA27" i="4" l="1"/>
  <c r="Y28" i="4"/>
  <c r="AB27" i="4"/>
  <c r="AC27" i="4" s="1"/>
  <c r="Y29" i="4" l="1"/>
  <c r="AB28" i="4"/>
  <c r="AC28" i="4" s="1"/>
  <c r="AA28" i="4"/>
  <c r="AB29" i="4" l="1"/>
  <c r="AC29" i="4" s="1"/>
  <c r="AA29" i="4"/>
  <c r="Y30" i="4"/>
  <c r="AA30" i="4" l="1"/>
  <c r="Y31" i="4"/>
  <c r="AB30" i="4"/>
  <c r="AC30" i="4" s="1"/>
  <c r="AA31" i="4" l="1"/>
  <c r="Y32" i="4"/>
  <c r="AB31" i="4"/>
  <c r="AC31" i="4" s="1"/>
  <c r="Y33" i="4" l="1"/>
  <c r="AB32" i="4"/>
  <c r="AC32" i="4" s="1"/>
  <c r="AA32" i="4"/>
  <c r="AB33" i="4" l="1"/>
  <c r="AC33" i="4" s="1"/>
  <c r="AA33" i="4"/>
  <c r="Y34" i="4"/>
  <c r="AA34" i="4" l="1"/>
  <c r="Y35" i="4"/>
  <c r="AB34" i="4"/>
  <c r="AC34" i="4" s="1"/>
  <c r="AA35" i="4" l="1"/>
  <c r="Y36" i="4"/>
  <c r="AB35" i="4"/>
  <c r="AC35" i="4" s="1"/>
  <c r="Y37" i="4" l="1"/>
  <c r="AA36" i="4"/>
  <c r="AB36" i="4"/>
  <c r="AC36" i="4" s="1"/>
  <c r="AB37" i="4" l="1"/>
  <c r="AC37" i="4" s="1"/>
  <c r="AA37" i="4"/>
  <c r="Y38" i="4"/>
  <c r="AA38" i="4" l="1"/>
  <c r="Y39" i="4"/>
  <c r="AB38" i="4"/>
  <c r="AC38" i="4" s="1"/>
  <c r="AA39" i="4" l="1"/>
  <c r="AB39" i="4"/>
  <c r="AC39" i="4" s="1"/>
  <c r="Y40" i="4"/>
  <c r="Y41" i="4" l="1"/>
  <c r="AB40" i="4"/>
  <c r="AC40" i="4" s="1"/>
  <c r="AA40" i="4"/>
  <c r="AB41" i="4" l="1"/>
  <c r="AC41" i="4" s="1"/>
  <c r="AA41" i="4"/>
  <c r="Y42" i="4"/>
  <c r="Y43" i="4" l="1"/>
  <c r="AA42" i="4"/>
  <c r="AB42" i="4"/>
  <c r="AC42" i="4" s="1"/>
  <c r="AA43" i="4" l="1"/>
  <c r="Y44" i="4"/>
  <c r="AB43" i="4"/>
  <c r="AC43" i="4" s="1"/>
  <c r="Y45" i="4" l="1"/>
  <c r="AB44" i="4"/>
  <c r="AC44" i="4" s="1"/>
  <c r="AA44" i="4"/>
  <c r="AB45" i="4" l="1"/>
  <c r="AC45" i="4" s="1"/>
  <c r="AA45" i="4"/>
  <c r="Y46" i="4"/>
  <c r="AA46" i="4" l="1"/>
  <c r="Y47" i="4"/>
  <c r="AB46" i="4"/>
  <c r="AC46" i="4" s="1"/>
  <c r="Y48" i="4" l="1"/>
  <c r="AB47" i="4"/>
  <c r="AC47" i="4" s="1"/>
  <c r="AA47" i="4"/>
  <c r="Y49" i="4" l="1"/>
  <c r="AB48" i="4"/>
  <c r="AC48" i="4" s="1"/>
  <c r="AA48" i="4"/>
  <c r="AB49" i="4" l="1"/>
  <c r="AC49" i="4" s="1"/>
  <c r="AA49" i="4"/>
  <c r="Y50" i="4"/>
  <c r="AA50" i="4" l="1"/>
  <c r="Y51" i="4"/>
  <c r="AB50" i="4"/>
  <c r="AC50" i="4" s="1"/>
  <c r="AA51" i="4" l="1"/>
  <c r="Y52" i="4"/>
  <c r="AB51" i="4"/>
  <c r="AC51" i="4" s="1"/>
  <c r="AB52" i="4" l="1"/>
  <c r="AC52" i="4" s="1"/>
  <c r="AA52" i="4"/>
  <c r="Y53" i="4"/>
  <c r="AA53" i="4" l="1"/>
  <c r="Y54" i="4"/>
  <c r="AB53" i="4"/>
  <c r="AC53" i="4" s="1"/>
  <c r="AA54" i="4" l="1"/>
  <c r="Y55" i="4"/>
  <c r="AB54" i="4"/>
  <c r="AC54" i="4" s="1"/>
  <c r="Y56" i="4" l="1"/>
  <c r="AB55" i="4"/>
  <c r="AC55" i="4" s="1"/>
  <c r="AA55" i="4"/>
  <c r="Y57" i="4" l="1"/>
  <c r="AB56" i="4"/>
  <c r="AC56" i="4" s="1"/>
  <c r="AA56" i="4"/>
  <c r="AB57" i="4" l="1"/>
  <c r="AC57" i="4" s="1"/>
  <c r="AA57" i="4"/>
  <c r="Y58" i="4"/>
  <c r="AA58" i="4" l="1"/>
  <c r="Y59" i="4"/>
  <c r="AB58" i="4"/>
  <c r="AC58" i="4" s="1"/>
  <c r="Y60" i="4" l="1"/>
  <c r="AB59" i="4"/>
  <c r="AC59" i="4" s="1"/>
  <c r="AA59" i="4"/>
  <c r="AB60" i="4" l="1"/>
  <c r="AC60" i="4" s="1"/>
  <c r="AA60" i="4"/>
  <c r="Y61" i="4"/>
  <c r="AB61" i="4" l="1"/>
  <c r="AC61" i="4" s="1"/>
  <c r="AA61" i="4"/>
  <c r="Y62" i="4"/>
  <c r="AA62" i="4" l="1"/>
  <c r="Y63" i="4"/>
  <c r="AB62" i="4"/>
  <c r="AC62" i="4" s="1"/>
  <c r="Y64" i="4" l="1"/>
  <c r="AB63" i="4"/>
  <c r="AC63" i="4" s="1"/>
  <c r="AA63" i="4"/>
  <c r="Y65" i="4" l="1"/>
  <c r="AB64" i="4"/>
  <c r="AC64" i="4" s="1"/>
  <c r="AA64" i="4"/>
  <c r="AB65" i="4" l="1"/>
  <c r="AC65" i="4" s="1"/>
  <c r="AA65" i="4"/>
  <c r="Y66" i="4"/>
  <c r="AA66" i="4" l="1"/>
  <c r="Y67" i="4"/>
  <c r="AB66" i="4"/>
  <c r="AC66" i="4" s="1"/>
  <c r="Y68" i="4" l="1"/>
  <c r="AB67" i="4"/>
  <c r="AC67" i="4" s="1"/>
  <c r="AA67" i="4"/>
  <c r="AA68" i="4" l="1"/>
  <c r="Y69" i="4"/>
  <c r="AB68" i="4"/>
  <c r="AC68" i="4" s="1"/>
  <c r="Y70" i="4" l="1"/>
  <c r="AA69" i="4"/>
  <c r="AB69" i="4"/>
  <c r="AC69" i="4" s="1"/>
  <c r="AE11" i="4" l="1"/>
  <c r="AA70" i="4"/>
  <c r="AB70" i="4"/>
  <c r="AC70" i="4" s="1"/>
  <c r="AG11" i="4" l="1"/>
  <c r="AH11" i="4"/>
  <c r="AI11" i="4" s="1"/>
  <c r="AE12" i="4"/>
  <c r="AG12" i="4" l="1"/>
  <c r="AE13" i="4"/>
  <c r="AH12" i="4"/>
  <c r="AI12" i="4" s="1"/>
  <c r="AE14" i="4" l="1"/>
  <c r="AG13" i="4"/>
  <c r="AH13" i="4"/>
  <c r="AI13" i="4" s="1"/>
  <c r="AH14" i="4" l="1"/>
  <c r="AI14" i="4" s="1"/>
  <c r="AG14" i="4"/>
  <c r="AE15" i="4"/>
  <c r="AH15" i="4" l="1"/>
  <c r="AI15" i="4" s="1"/>
  <c r="AE16" i="4"/>
  <c r="AG15" i="4"/>
  <c r="AG16" i="4" l="1"/>
  <c r="AH16" i="4"/>
  <c r="AI16" i="4" s="1"/>
  <c r="AE17" i="4"/>
  <c r="AE18" i="4" l="1"/>
  <c r="AH17" i="4"/>
  <c r="AI17" i="4" s="1"/>
  <c r="AG17" i="4"/>
  <c r="AH18" i="4" l="1"/>
  <c r="AI18" i="4" s="1"/>
  <c r="AG18" i="4"/>
  <c r="AE19" i="4"/>
  <c r="AH19" i="4" l="1"/>
  <c r="AI19" i="4" s="1"/>
  <c r="AG19" i="4"/>
  <c r="AE20" i="4"/>
  <c r="AG20" i="4" l="1"/>
  <c r="AH20" i="4"/>
  <c r="AI20" i="4" s="1"/>
  <c r="AE21" i="4"/>
  <c r="AE22" i="4" l="1"/>
  <c r="AH21" i="4"/>
  <c r="AI21" i="4" s="1"/>
  <c r="AG21" i="4"/>
  <c r="AH22" i="4" l="1"/>
  <c r="AI22" i="4" s="1"/>
  <c r="AG22" i="4"/>
  <c r="AE23" i="4"/>
  <c r="AH23" i="4" l="1"/>
  <c r="AI23" i="4" s="1"/>
  <c r="AG23" i="4"/>
  <c r="AE24" i="4"/>
  <c r="AG24" i="4" l="1"/>
  <c r="AE25" i="4"/>
  <c r="AH24" i="4"/>
  <c r="AI24" i="4" s="1"/>
  <c r="AE26" i="4" l="1"/>
  <c r="AH25" i="4"/>
  <c r="AI25" i="4" s="1"/>
  <c r="AG25" i="4"/>
  <c r="AH26" i="4" l="1"/>
  <c r="AI26" i="4" s="1"/>
  <c r="AG26" i="4"/>
  <c r="AE27" i="4"/>
  <c r="AH27" i="4" l="1"/>
  <c r="AI27" i="4" s="1"/>
  <c r="AG27" i="4"/>
  <c r="AE28" i="4"/>
  <c r="AG28" i="4" l="1"/>
  <c r="AE29" i="4"/>
  <c r="AH28" i="4"/>
  <c r="AI28" i="4" s="1"/>
  <c r="AE30" i="4" l="1"/>
  <c r="AG29" i="4"/>
  <c r="AH29" i="4"/>
  <c r="AI29" i="4" s="1"/>
  <c r="AH30" i="4" l="1"/>
  <c r="AI30" i="4" s="1"/>
  <c r="AG30" i="4"/>
  <c r="AE31" i="4"/>
  <c r="AH31" i="4" l="1"/>
  <c r="AI31" i="4" s="1"/>
  <c r="AG31" i="4"/>
  <c r="AE32" i="4"/>
  <c r="AG32" i="4" l="1"/>
  <c r="AE33" i="4"/>
  <c r="AH32" i="4"/>
  <c r="AI32" i="4" s="1"/>
  <c r="AE34" i="4" l="1"/>
  <c r="AH33" i="4"/>
  <c r="AI33" i="4" s="1"/>
  <c r="AG33" i="4"/>
  <c r="AH34" i="4" l="1"/>
  <c r="AI34" i="4" s="1"/>
  <c r="AG34" i="4"/>
  <c r="AE35" i="4"/>
  <c r="AH35" i="4" l="1"/>
  <c r="AI35" i="4" s="1"/>
  <c r="AG35" i="4"/>
  <c r="AE36" i="4"/>
  <c r="AG36" i="4" l="1"/>
  <c r="AE37" i="4"/>
  <c r="AH36" i="4"/>
  <c r="AI36" i="4" s="1"/>
  <c r="AE38" i="4" l="1"/>
  <c r="AH37" i="4"/>
  <c r="AI37" i="4" s="1"/>
  <c r="AG37" i="4"/>
  <c r="AH38" i="4" l="1"/>
  <c r="AI38" i="4" s="1"/>
  <c r="AG38" i="4"/>
  <c r="AE39" i="4"/>
  <c r="AH39" i="4" l="1"/>
  <c r="AI39" i="4" s="1"/>
  <c r="AE40" i="4"/>
  <c r="AG39" i="4"/>
  <c r="AG40" i="4" l="1"/>
  <c r="AE41" i="4"/>
  <c r="AH40" i="4"/>
  <c r="AI40" i="4" s="1"/>
  <c r="AE42" i="4" l="1"/>
  <c r="AH41" i="4"/>
  <c r="AI41" i="4" s="1"/>
  <c r="AG41" i="4"/>
  <c r="AH42" i="4" l="1"/>
  <c r="AI42" i="4" s="1"/>
  <c r="AG42" i="4"/>
  <c r="AE43" i="4"/>
  <c r="AH43" i="4" l="1"/>
  <c r="AI43" i="4" s="1"/>
  <c r="AG43" i="4"/>
  <c r="AE44" i="4"/>
  <c r="AG44" i="4" l="1"/>
  <c r="AE45" i="4"/>
  <c r="AH44" i="4"/>
  <c r="AI44" i="4" s="1"/>
  <c r="AE46" i="4" l="1"/>
  <c r="AH45" i="4"/>
  <c r="AI45" i="4" s="1"/>
  <c r="AG45" i="4"/>
  <c r="AH46" i="4" l="1"/>
  <c r="AI46" i="4" s="1"/>
  <c r="AE47" i="4"/>
  <c r="AG46" i="4"/>
  <c r="AH47" i="4" l="1"/>
  <c r="AI47" i="4" s="1"/>
  <c r="AG47" i="4"/>
  <c r="AE48" i="4"/>
  <c r="AG48" i="4" l="1"/>
  <c r="AH48" i="4"/>
  <c r="AI48" i="4" s="1"/>
  <c r="AE49" i="4"/>
  <c r="AE50" i="4" l="1"/>
  <c r="AG49" i="4"/>
  <c r="AH49" i="4"/>
  <c r="AI49" i="4" s="1"/>
  <c r="AH50" i="4" l="1"/>
  <c r="AI50" i="4" s="1"/>
  <c r="AG50" i="4"/>
  <c r="AE51" i="4"/>
  <c r="AH51" i="4" l="1"/>
  <c r="AI51" i="4" s="1"/>
  <c r="AG51" i="4"/>
  <c r="AE52" i="4"/>
  <c r="AG52" i="4" l="1"/>
  <c r="AE53" i="4"/>
  <c r="AH52" i="4"/>
  <c r="AI52" i="4" s="1"/>
  <c r="AE54" i="4" l="1"/>
  <c r="AH53" i="4"/>
  <c r="AI53" i="4" s="1"/>
  <c r="AG53" i="4"/>
  <c r="AH54" i="4" l="1"/>
  <c r="AI54" i="4" s="1"/>
  <c r="AG54" i="4"/>
  <c r="AE55" i="4"/>
  <c r="AH55" i="4" l="1"/>
  <c r="AI55" i="4" s="1"/>
  <c r="AG55" i="4"/>
  <c r="AE56" i="4"/>
  <c r="AG56" i="4" l="1"/>
  <c r="AE57" i="4"/>
  <c r="AH56" i="4"/>
  <c r="AI56" i="4" s="1"/>
  <c r="AE58" i="4" l="1"/>
  <c r="AH57" i="4"/>
  <c r="AI57" i="4" s="1"/>
  <c r="AG57" i="4"/>
  <c r="AH58" i="4" l="1"/>
  <c r="AI58" i="4" s="1"/>
  <c r="AG58" i="4"/>
  <c r="AE59" i="4"/>
  <c r="AH59" i="4" l="1"/>
  <c r="AI59" i="4" s="1"/>
  <c r="AG59" i="4"/>
  <c r="AE60" i="4"/>
  <c r="AG60" i="4" l="1"/>
  <c r="AH60" i="4"/>
  <c r="AI60" i="4" s="1"/>
  <c r="AE61" i="4"/>
  <c r="AE62" i="4" l="1"/>
  <c r="AH61" i="4"/>
  <c r="AI61" i="4" s="1"/>
  <c r="AG61" i="4"/>
  <c r="AH62" i="4" l="1"/>
  <c r="AI62" i="4" s="1"/>
  <c r="AG62" i="4"/>
  <c r="AE63" i="4"/>
  <c r="AH63" i="4" l="1"/>
  <c r="AI63" i="4" s="1"/>
  <c r="AG63" i="4"/>
  <c r="AE64" i="4"/>
  <c r="AG64" i="4" l="1"/>
  <c r="AE65" i="4"/>
  <c r="AH64" i="4"/>
  <c r="AI64" i="4" s="1"/>
  <c r="AE66" i="4" l="1"/>
  <c r="AH65" i="4"/>
  <c r="AI65" i="4" s="1"/>
  <c r="AG65" i="4"/>
  <c r="AH66" i="4" l="1"/>
  <c r="AI66" i="4" s="1"/>
  <c r="AG66" i="4"/>
  <c r="AE67" i="4"/>
  <c r="AG67" i="4" l="1"/>
  <c r="AE68" i="4"/>
  <c r="AH67" i="4"/>
  <c r="AI67" i="4" s="1"/>
  <c r="AG68" i="4" l="1"/>
  <c r="AE69" i="4"/>
  <c r="AH68" i="4"/>
  <c r="AI68" i="4" s="1"/>
  <c r="AG69" i="4" l="1"/>
  <c r="AE70" i="4"/>
  <c r="AH69" i="4"/>
  <c r="AI69" i="4" s="1"/>
  <c r="AG70" i="4" l="1"/>
  <c r="AH70" i="4"/>
  <c r="AI7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Steven M</author>
  </authors>
  <commentList>
    <comment ref="F7" authorId="0" shapeId="0" xr:uid="{CA22EEBA-0DCA-B240-AE14-E5EBA8B69A7E}">
      <text>
        <r>
          <rPr>
            <sz val="10"/>
            <color rgb="FF000000"/>
            <rFont val="Tahoma"/>
            <family val="2"/>
          </rPr>
          <t xml:space="preserve">
</t>
        </r>
        <r>
          <rPr>
            <sz val="10"/>
            <color rgb="FF000000"/>
            <rFont val="Tahoma"/>
            <family val="2"/>
          </rPr>
          <t xml:space="preserve">3.00% is per Bankrate.com based on a $160,000 mortgage and 30-year amortization. Check current rates when you use the calculator
</t>
        </r>
      </text>
    </comment>
    <comment ref="F11" authorId="0" shapeId="0" xr:uid="{8936AFBD-F7D3-144E-B4DB-0378727389AB}">
      <text>
        <r>
          <rPr>
            <sz val="10"/>
            <color rgb="FF000000"/>
            <rFont val="Tahoma"/>
            <family val="2"/>
          </rPr>
          <t>0% if you put down 20% or more, between 0.5% and 2.55% otherwise</t>
        </r>
      </text>
    </comment>
    <comment ref="F13" authorId="0" shapeId="0" xr:uid="{DFB0F8F3-4F8A-A648-B904-82802CB5DE2F}">
      <text>
        <r>
          <rPr>
            <sz val="10"/>
            <color rgb="FF000000"/>
            <rFont val="Tahoma"/>
            <family val="2"/>
          </rPr>
          <t>For the state of Georgia, per Wallethub.com. GA has he median annual interest rate for all states in the US. Please modify if needed</t>
        </r>
      </text>
    </comment>
    <comment ref="F14" authorId="0" shapeId="0" xr:uid="{D921F481-5C5D-1249-96D6-4885A9EC42E1}">
      <text>
        <r>
          <rPr>
            <sz val="10"/>
            <color rgb="FF000000"/>
            <rFont val="Tahoma"/>
            <family val="2"/>
          </rPr>
          <t>Assumes price of your home is the taxable value</t>
        </r>
      </text>
    </comment>
    <comment ref="F16" authorId="0" shapeId="0" xr:uid="{A3642E0F-AC76-3045-9855-D805B1BCD663}">
      <text>
        <r>
          <rPr>
            <sz val="10"/>
            <color rgb="FF000000"/>
            <rFont val="Tahoma"/>
            <family val="2"/>
          </rPr>
          <t>Between 1 and 4% of home value - personal reserach required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Steven M</author>
  </authors>
  <commentList>
    <comment ref="B6" authorId="0" shapeId="0" xr:uid="{633469FB-AAAB-7648-B582-9088A590C321}">
      <text>
        <r>
          <rPr>
            <sz val="10"/>
            <color rgb="FF000000"/>
            <rFont val="Tahoma"/>
            <family val="2"/>
          </rPr>
          <t>12 Monthly payments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Steven M</author>
  </authors>
  <commentList>
    <comment ref="F6" authorId="0" shapeId="0" xr:uid="{2502B0DD-F48B-EA4C-B3C0-6DE73C6CA858}">
      <text>
        <r>
          <rPr>
            <b/>
            <sz val="10"/>
            <color rgb="FF000000"/>
            <rFont val="Tahoma"/>
            <family val="2"/>
          </rPr>
          <t>Steven M:</t>
        </r>
        <r>
          <rPr>
            <sz val="10"/>
            <color rgb="FF000000"/>
            <rFont val="Tahoma"/>
            <family val="2"/>
          </rPr>
          <t xml:space="preserve">
</t>
        </r>
        <r>
          <rPr>
            <sz val="10"/>
            <color rgb="FF000000"/>
            <rFont val="Tahoma"/>
            <family val="2"/>
          </rPr>
          <t>Landlords typically increase rent by 3% annually</t>
        </r>
      </text>
    </comment>
  </commentList>
</comments>
</file>

<file path=xl/sharedStrings.xml><?xml version="1.0" encoding="utf-8"?>
<sst xmlns="http://schemas.openxmlformats.org/spreadsheetml/2006/main" count="84" uniqueCount="45">
  <si>
    <t>Annual Income</t>
  </si>
  <si>
    <t>Monthly Housing Budget</t>
  </si>
  <si>
    <t>Income Information</t>
  </si>
  <si>
    <t>Mortgage Data</t>
  </si>
  <si>
    <t>Annual Interest Rate</t>
  </si>
  <si>
    <t>Home Purchase Price</t>
  </si>
  <si>
    <t>Down Payment (%)</t>
  </si>
  <si>
    <t>Down Payment ($)</t>
  </si>
  <si>
    <t>Mortgage Term (Years)</t>
  </si>
  <si>
    <t>Monthly Mortgage Payment</t>
  </si>
  <si>
    <t>Annual Taxes</t>
  </si>
  <si>
    <t>Annual Repairs/Upgrades</t>
  </si>
  <si>
    <t>Monthly HOA Fee</t>
  </si>
  <si>
    <t>Monthly Mortgage Insurance</t>
  </si>
  <si>
    <t>Annual Tax Rate</t>
  </si>
  <si>
    <t>Adjusted Monthly Housing Payment</t>
  </si>
  <si>
    <t>Annual Mortage Insurance Fee</t>
  </si>
  <si>
    <t>Initial Balance</t>
  </si>
  <si>
    <t>Payments Per Year</t>
  </si>
  <si>
    <t>Initial Mortgage Balance</t>
  </si>
  <si>
    <t>Payment No.</t>
  </si>
  <si>
    <t>Payment</t>
  </si>
  <si>
    <t>Balance</t>
  </si>
  <si>
    <t>Interest Paid</t>
  </si>
  <si>
    <t>Principal Paid</t>
  </si>
  <si>
    <t>Cumulative Interest Paid</t>
  </si>
  <si>
    <t>Amortization (Term)</t>
  </si>
  <si>
    <t>Maximum Affordable Payment</t>
  </si>
  <si>
    <t>This is the Amortization Schedule for your loan, do not modify cells in the box</t>
  </si>
  <si>
    <t>Homeowner's Insurance</t>
  </si>
  <si>
    <t>Down Payment</t>
  </si>
  <si>
    <t>Additional Fees</t>
  </si>
  <si>
    <t>Loan Principal</t>
  </si>
  <si>
    <t>Loan Interest</t>
  </si>
  <si>
    <t>Total Mortgage Cost</t>
  </si>
  <si>
    <t>Years</t>
  </si>
  <si>
    <t>Total Rent Paid</t>
  </si>
  <si>
    <t>Annual Rent</t>
  </si>
  <si>
    <t>YELLOW CELLS WITH BLUE FONT ARE FORMULAIC AND CALCULATIONS WILL BE DONE FOR YOU. DO NOT MODIFY THESE CELLS</t>
  </si>
  <si>
    <t>GRAY CELLS WITH BLUE FONT ARE FOR YOU TO INPUT THE REQUIRED VARIABLE</t>
  </si>
  <si>
    <t>Mortgage Cost Over 30 Years</t>
  </si>
  <si>
    <t>Cost of Renting Over 30 Years</t>
  </si>
  <si>
    <t>Monthly Rent</t>
  </si>
  <si>
    <t>Annual Rent Increase</t>
  </si>
  <si>
    <t>The calculations this spreadsheet were developed by Strategisk Consulting  using various public data sources.  Neither Strategisk Consulting nor any affiliates are registered investment advisers and do not guarantee the accuracy or completeness of the calculations, or any data or methodology either included therein or upon which it is based.  Individual investment decisions are best made with the help of a professional investment adviser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</si>
</sst>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quot;$&quot;* #,##0_);_(&quot;$&quot;* \(#,##0\);_(&quot;$&quot;* &quot;-&quot;??_);_(@_)"/>
  </numFmts>
  <fonts count="12" x14ac:knownFonts="1">
    <font>
      <sz val="12"/>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0"/>
      <color rgb="FF000000"/>
      <name val="Tahoma"/>
      <family val="2"/>
    </font>
    <font>
      <b/>
      <sz val="10"/>
      <color rgb="FF000000"/>
      <name val="Tahoma"/>
      <family val="2"/>
    </font>
    <font>
      <sz val="12"/>
      <color rgb="FF002060"/>
      <name val="Calibri"/>
      <family val="2"/>
      <scheme val="minor"/>
    </font>
    <font>
      <b/>
      <sz val="12"/>
      <color rgb="FF002060"/>
      <name val="Calibri"/>
      <family val="2"/>
      <scheme val="minor"/>
    </font>
    <font>
      <b/>
      <u/>
      <sz val="12"/>
      <color theme="1"/>
      <name val="Calibri"/>
      <family val="2"/>
      <scheme val="minor"/>
    </font>
    <font>
      <i/>
      <sz val="12"/>
      <color theme="1"/>
      <name val="Calibri (Body)"/>
    </font>
    <font>
      <b/>
      <sz val="14"/>
      <color theme="1"/>
      <name val="Calibri"/>
      <family val="2"/>
      <scheme val="minor"/>
    </font>
    <font>
      <sz val="14"/>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6" tint="0.59999389629810485"/>
        <bgColor indexed="64"/>
      </patternFill>
    </fill>
  </fills>
  <borders count="20">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0" fillId="0" borderId="3" xfId="0" applyBorder="1"/>
    <xf numFmtId="0" fontId="0" fillId="0" borderId="4" xfId="0" applyBorder="1"/>
    <xf numFmtId="0" fontId="0" fillId="0" borderId="1" xfId="0" applyBorder="1"/>
    <xf numFmtId="0" fontId="2" fillId="0" borderId="0" xfId="0" applyFont="1" applyAlignment="1">
      <alignment horizontal="center" vertical="top" wrapText="1"/>
    </xf>
    <xf numFmtId="0" fontId="0" fillId="0" borderId="7" xfId="0" applyBorder="1"/>
    <xf numFmtId="164" fontId="6" fillId="3" borderId="1" xfId="1" applyNumberFormat="1" applyFont="1" applyFill="1" applyBorder="1"/>
    <xf numFmtId="164" fontId="6" fillId="3" borderId="7" xfId="0" applyNumberFormat="1" applyFont="1" applyFill="1" applyBorder="1"/>
    <xf numFmtId="164" fontId="6" fillId="3" borderId="2" xfId="1" applyNumberFormat="1" applyFont="1" applyFill="1" applyBorder="1"/>
    <xf numFmtId="164" fontId="6" fillId="2" borderId="3" xfId="1" applyNumberFormat="1" applyFont="1" applyFill="1" applyBorder="1"/>
    <xf numFmtId="9" fontId="6" fillId="2" borderId="4" xfId="2" applyFont="1" applyFill="1" applyBorder="1"/>
    <xf numFmtId="164" fontId="6" fillId="3" borderId="4" xfId="1" applyNumberFormat="1" applyFont="1" applyFill="1" applyBorder="1"/>
    <xf numFmtId="10" fontId="6" fillId="2" borderId="4" xfId="2" applyNumberFormat="1" applyFont="1" applyFill="1" applyBorder="1"/>
    <xf numFmtId="1" fontId="6" fillId="2" borderId="4" xfId="2" applyNumberFormat="1" applyFont="1" applyFill="1" applyBorder="1"/>
    <xf numFmtId="164" fontId="6" fillId="2" borderId="4" xfId="1" applyNumberFormat="1" applyFont="1" applyFill="1" applyBorder="1"/>
    <xf numFmtId="0" fontId="2" fillId="0" borderId="8" xfId="0" applyFont="1" applyBorder="1"/>
    <xf numFmtId="10" fontId="6" fillId="3" borderId="4" xfId="2" applyNumberFormat="1" applyFont="1" applyFill="1" applyBorder="1"/>
    <xf numFmtId="0" fontId="6" fillId="3" borderId="4" xfId="1" applyNumberFormat="1" applyFont="1" applyFill="1" applyBorder="1"/>
    <xf numFmtId="164" fontId="6" fillId="3" borderId="3" xfId="1" applyNumberFormat="1" applyFont="1" applyFill="1" applyBorder="1"/>
    <xf numFmtId="8" fontId="0" fillId="0" borderId="0" xfId="0" applyNumberFormat="1"/>
    <xf numFmtId="44" fontId="0" fillId="0" borderId="0" xfId="0" applyNumberFormat="1"/>
    <xf numFmtId="0" fontId="6" fillId="3" borderId="2" xfId="1" applyNumberFormat="1" applyFont="1" applyFill="1" applyBorder="1"/>
    <xf numFmtId="0" fontId="10" fillId="4" borderId="10" xfId="0" applyFont="1" applyFill="1" applyBorder="1"/>
    <xf numFmtId="0" fontId="10" fillId="4" borderId="11" xfId="0" applyFont="1" applyFill="1" applyBorder="1"/>
    <xf numFmtId="0" fontId="10" fillId="4" borderId="12" xfId="0" applyFont="1" applyFill="1" applyBorder="1"/>
    <xf numFmtId="0" fontId="11" fillId="4" borderId="13" xfId="0" applyFont="1" applyFill="1" applyBorder="1"/>
    <xf numFmtId="8" fontId="11" fillId="3" borderId="14" xfId="0" applyNumberFormat="1" applyFont="1" applyFill="1" applyBorder="1"/>
    <xf numFmtId="44" fontId="11" fillId="3" borderId="14" xfId="0" applyNumberFormat="1" applyFont="1" applyFill="1" applyBorder="1"/>
    <xf numFmtId="0" fontId="11" fillId="4" borderId="14" xfId="0" applyFont="1" applyFill="1" applyBorder="1"/>
    <xf numFmtId="0" fontId="11" fillId="3" borderId="14" xfId="0" applyFont="1" applyFill="1" applyBorder="1"/>
    <xf numFmtId="44" fontId="11" fillId="3" borderId="15" xfId="0" applyNumberFormat="1" applyFont="1" applyFill="1" applyBorder="1"/>
    <xf numFmtId="0" fontId="11" fillId="4" borderId="16" xfId="0" applyFont="1" applyFill="1" applyBorder="1"/>
    <xf numFmtId="8" fontId="11" fillId="3" borderId="17" xfId="0" applyNumberFormat="1" applyFont="1" applyFill="1" applyBorder="1"/>
    <xf numFmtId="44" fontId="11" fillId="3" borderId="17" xfId="0" applyNumberFormat="1" applyFont="1" applyFill="1" applyBorder="1"/>
    <xf numFmtId="0" fontId="11" fillId="4" borderId="17" xfId="0" applyFont="1" applyFill="1" applyBorder="1"/>
    <xf numFmtId="0" fontId="11" fillId="3" borderId="17" xfId="0" applyFont="1" applyFill="1" applyBorder="1"/>
    <xf numFmtId="44" fontId="11" fillId="3" borderId="18" xfId="0" applyNumberFormat="1" applyFont="1" applyFill="1" applyBorder="1"/>
    <xf numFmtId="164" fontId="0" fillId="0" borderId="0" xfId="1" applyNumberFormat="1" applyFont="1"/>
    <xf numFmtId="10" fontId="6" fillId="5" borderId="7" xfId="2" applyNumberFormat="1" applyFont="1" applyFill="1" applyBorder="1"/>
    <xf numFmtId="164" fontId="7" fillId="3" borderId="1" xfId="1" applyNumberFormat="1" applyFont="1" applyFill="1" applyBorder="1"/>
    <xf numFmtId="164" fontId="6" fillId="2" borderId="19" xfId="1" applyNumberFormat="1" applyFont="1" applyFill="1" applyBorder="1" applyAlignment="1">
      <alignment horizontal="center"/>
    </xf>
    <xf numFmtId="10" fontId="6" fillId="3" borderId="19" xfId="2" applyNumberFormat="1" applyFont="1" applyFill="1" applyBorder="1"/>
    <xf numFmtId="0" fontId="3" fillId="0" borderId="5" xfId="0" applyFont="1" applyBorder="1" applyAlignment="1">
      <alignment horizontal="center"/>
    </xf>
    <xf numFmtId="0" fontId="3" fillId="0" borderId="6" xfId="0" applyFont="1" applyBorder="1" applyAlignment="1">
      <alignment horizontal="center"/>
    </xf>
    <xf numFmtId="0" fontId="9" fillId="0" borderId="9" xfId="0" applyFont="1" applyBorder="1" applyAlignment="1">
      <alignment horizontal="center"/>
    </xf>
    <xf numFmtId="0" fontId="9" fillId="0" borderId="0" xfId="0" applyFont="1" applyAlignment="1">
      <alignment horizontal="center"/>
    </xf>
    <xf numFmtId="0" fontId="8" fillId="0" borderId="0" xfId="0" applyFont="1" applyAlignment="1">
      <alignment horizontal="center"/>
    </xf>
    <xf numFmtId="0" fontId="0" fillId="0" borderId="0" xfId="0"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CAAC6-2608-B94D-81D1-8BF2FACCBE31}">
  <dimension ref="A1"/>
  <sheetViews>
    <sheetView tabSelected="1" workbookViewId="0">
      <selection activeCell="A2" sqref="A2"/>
    </sheetView>
  </sheetViews>
  <sheetFormatPr baseColWidth="10" defaultRowHeight="16" x14ac:dyDescent="0.2"/>
  <cols>
    <col min="1" max="1" width="69" customWidth="1"/>
  </cols>
  <sheetData>
    <row r="1" spans="1:1" ht="102" x14ac:dyDescent="0.2">
      <c r="A1" s="4"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C972-1D71-6C4D-AEB9-A84B9D9AD55F}">
  <dimension ref="C5:C7"/>
  <sheetViews>
    <sheetView workbookViewId="0">
      <selection activeCell="E9" sqref="E9"/>
    </sheetView>
  </sheetViews>
  <sheetFormatPr baseColWidth="10" defaultRowHeight="16" x14ac:dyDescent="0.2"/>
  <cols>
    <col min="3" max="3" width="109" bestFit="1" customWidth="1"/>
  </cols>
  <sheetData>
    <row r="5" spans="3:3" x14ac:dyDescent="0.2">
      <c r="C5" s="40" t="s">
        <v>39</v>
      </c>
    </row>
    <row r="7" spans="3:3" x14ac:dyDescent="0.2">
      <c r="C7" s="41"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AC8A3-BB70-FF4A-B0BD-50B2CAF142AF}">
  <dimension ref="B2:G17"/>
  <sheetViews>
    <sheetView zoomScale="125" workbookViewId="0">
      <selection activeCell="F16" sqref="F16"/>
    </sheetView>
  </sheetViews>
  <sheetFormatPr baseColWidth="10" defaultRowHeight="16" x14ac:dyDescent="0.2"/>
  <cols>
    <col min="2" max="2" width="33.6640625" bestFit="1" customWidth="1"/>
    <col min="3" max="3" width="11.5" bestFit="1" customWidth="1"/>
    <col min="5" max="5" width="31.1640625" bestFit="1" customWidth="1"/>
    <col min="7" max="7" width="18.1640625" bestFit="1" customWidth="1"/>
  </cols>
  <sheetData>
    <row r="2" spans="2:6" ht="21" x14ac:dyDescent="0.25">
      <c r="B2" s="42" t="s">
        <v>2</v>
      </c>
      <c r="C2" s="43"/>
      <c r="E2" s="42" t="s">
        <v>3</v>
      </c>
      <c r="F2" s="43"/>
    </row>
    <row r="3" spans="2:6" x14ac:dyDescent="0.2">
      <c r="B3" s="1" t="s">
        <v>0</v>
      </c>
      <c r="C3" s="9">
        <v>50000</v>
      </c>
      <c r="E3" s="1" t="s">
        <v>5</v>
      </c>
      <c r="F3" s="9">
        <v>350000</v>
      </c>
    </row>
    <row r="4" spans="2:6" x14ac:dyDescent="0.2">
      <c r="B4" s="2" t="s">
        <v>1</v>
      </c>
      <c r="C4" s="10">
        <v>0.3</v>
      </c>
      <c r="E4" s="2" t="s">
        <v>6</v>
      </c>
      <c r="F4" s="10">
        <v>0.2</v>
      </c>
    </row>
    <row r="5" spans="2:6" x14ac:dyDescent="0.2">
      <c r="B5" s="3" t="s">
        <v>27</v>
      </c>
      <c r="C5" s="6">
        <f>(C4*C3)/12</f>
        <v>1250</v>
      </c>
      <c r="E5" s="2" t="s">
        <v>7</v>
      </c>
      <c r="F5" s="11">
        <f>F4*F3</f>
        <v>70000</v>
      </c>
    </row>
    <row r="6" spans="2:6" x14ac:dyDescent="0.2">
      <c r="E6" s="2" t="s">
        <v>19</v>
      </c>
      <c r="F6" s="11">
        <f>F3-F5</f>
        <v>280000</v>
      </c>
    </row>
    <row r="7" spans="2:6" x14ac:dyDescent="0.2">
      <c r="E7" s="2" t="s">
        <v>4</v>
      </c>
      <c r="F7" s="12">
        <v>0.03</v>
      </c>
    </row>
    <row r="8" spans="2:6" x14ac:dyDescent="0.2">
      <c r="E8" s="2" t="s">
        <v>8</v>
      </c>
      <c r="F8" s="13">
        <v>30</v>
      </c>
    </row>
    <row r="9" spans="2:6" x14ac:dyDescent="0.2">
      <c r="E9" s="2" t="s">
        <v>9</v>
      </c>
      <c r="F9" s="8">
        <f>-PMT(F7/12,F8*12,F6,0)</f>
        <v>1180.4912944424614</v>
      </c>
    </row>
    <row r="10" spans="2:6" x14ac:dyDescent="0.2">
      <c r="E10" s="2" t="s">
        <v>12</v>
      </c>
      <c r="F10" s="12"/>
    </row>
    <row r="11" spans="2:6" x14ac:dyDescent="0.2">
      <c r="E11" s="2" t="s">
        <v>16</v>
      </c>
      <c r="F11" s="16">
        <f>IF(F4&lt;20%,AVERAGE(0.5%,2.55%,0%),0%)</f>
        <v>0</v>
      </c>
    </row>
    <row r="12" spans="2:6" x14ac:dyDescent="0.2">
      <c r="E12" s="5" t="s">
        <v>13</v>
      </c>
      <c r="F12" s="7">
        <f>(F11*F6)/12</f>
        <v>0</v>
      </c>
    </row>
    <row r="13" spans="2:6" x14ac:dyDescent="0.2">
      <c r="E13" s="5" t="s">
        <v>14</v>
      </c>
      <c r="F13" s="12">
        <v>9.1000000000000004E-3</v>
      </c>
    </row>
    <row r="14" spans="2:6" x14ac:dyDescent="0.2">
      <c r="E14" s="5" t="s">
        <v>10</v>
      </c>
      <c r="F14" s="7">
        <f>F13*F3</f>
        <v>3185</v>
      </c>
    </row>
    <row r="15" spans="2:6" x14ac:dyDescent="0.2">
      <c r="E15" s="5" t="s">
        <v>29</v>
      </c>
      <c r="F15" s="14"/>
    </row>
    <row r="16" spans="2:6" x14ac:dyDescent="0.2">
      <c r="E16" s="5" t="s">
        <v>11</v>
      </c>
      <c r="F16" s="7">
        <f>2.5%*F3</f>
        <v>8750</v>
      </c>
    </row>
    <row r="17" spans="5:7" x14ac:dyDescent="0.2">
      <c r="E17" s="15" t="s">
        <v>15</v>
      </c>
      <c r="F17" s="6">
        <f>SUM(F9,F10,F12,F14/12,F16/12)</f>
        <v>2175.0746277757949</v>
      </c>
      <c r="G17" s="37"/>
    </row>
  </sheetData>
  <mergeCells count="2">
    <mergeCell ref="B2:C2"/>
    <mergeCell ref="E2:F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3E4CB-E4F3-4643-8CB9-146FADC3D777}">
  <dimension ref="A3:AI70"/>
  <sheetViews>
    <sheetView topLeftCell="A2" zoomScale="94" workbookViewId="0">
      <selection activeCell="H4" sqref="H4"/>
    </sheetView>
  </sheetViews>
  <sheetFormatPr baseColWidth="10" defaultRowHeight="16" x14ac:dyDescent="0.2"/>
  <cols>
    <col min="1" max="1" width="21.5" bestFit="1" customWidth="1"/>
    <col min="2" max="2" width="12.33203125" bestFit="1" customWidth="1"/>
    <col min="3" max="3" width="13.6640625" bestFit="1" customWidth="1"/>
    <col min="4" max="4" width="15.6640625" bestFit="1" customWidth="1"/>
    <col min="5" max="5" width="14.83203125" bestFit="1" customWidth="1"/>
    <col min="6" max="6" width="2" customWidth="1"/>
    <col min="7" max="7" width="13.83203125" bestFit="1" customWidth="1"/>
    <col min="8" max="8" width="12.33203125" bestFit="1" customWidth="1"/>
    <col min="9" max="9" width="13.6640625" bestFit="1" customWidth="1"/>
    <col min="10" max="10" width="14.1640625" bestFit="1" customWidth="1"/>
    <col min="11" max="11" width="14.83203125" bestFit="1" customWidth="1"/>
    <col min="12" max="12" width="2.1640625" customWidth="1"/>
    <col min="13" max="13" width="13.83203125" bestFit="1" customWidth="1"/>
    <col min="14" max="14" width="12.33203125" bestFit="1" customWidth="1"/>
    <col min="15" max="15" width="13.6640625" bestFit="1" customWidth="1"/>
    <col min="16" max="16" width="14.1640625" bestFit="1" customWidth="1"/>
    <col min="17" max="17" width="14.83203125" bestFit="1" customWidth="1"/>
    <col min="18" max="18" width="2.33203125" customWidth="1"/>
    <col min="19" max="19" width="13.83203125" bestFit="1" customWidth="1"/>
    <col min="20" max="20" width="12.33203125" bestFit="1" customWidth="1"/>
    <col min="21" max="21" width="13.6640625" bestFit="1" customWidth="1"/>
    <col min="22" max="22" width="14.1640625" bestFit="1" customWidth="1"/>
    <col min="23" max="23" width="14.83203125" bestFit="1" customWidth="1"/>
    <col min="24" max="24" width="3.33203125" customWidth="1"/>
    <col min="25" max="25" width="13.83203125" bestFit="1" customWidth="1"/>
    <col min="26" max="26" width="12.33203125" bestFit="1" customWidth="1"/>
    <col min="27" max="27" width="13.6640625" bestFit="1" customWidth="1"/>
    <col min="28" max="28" width="14.1640625" bestFit="1" customWidth="1"/>
    <col min="29" max="29" width="14.83203125" bestFit="1" customWidth="1"/>
    <col min="30" max="30" width="2.5" customWidth="1"/>
    <col min="31" max="31" width="13.83203125" bestFit="1" customWidth="1"/>
    <col min="32" max="32" width="12.33203125" bestFit="1" customWidth="1"/>
    <col min="33" max="33" width="13.6640625" bestFit="1" customWidth="1"/>
    <col min="34" max="34" width="14.1640625" bestFit="1" customWidth="1"/>
    <col min="35" max="35" width="13.6640625" bestFit="1" customWidth="1"/>
  </cols>
  <sheetData>
    <row r="3" spans="1:35" x14ac:dyDescent="0.2">
      <c r="A3" t="s">
        <v>17</v>
      </c>
      <c r="B3" s="18">
        <f>'Mortgage Inputs'!F6</f>
        <v>280000</v>
      </c>
    </row>
    <row r="4" spans="1:35" x14ac:dyDescent="0.2">
      <c r="A4" t="s">
        <v>4</v>
      </c>
      <c r="B4" s="16">
        <f>'Mortgage Inputs'!F7</f>
        <v>0.03</v>
      </c>
    </row>
    <row r="5" spans="1:35" x14ac:dyDescent="0.2">
      <c r="A5" t="s">
        <v>26</v>
      </c>
      <c r="B5" s="17">
        <f>'Mortgage Inputs'!F8</f>
        <v>30</v>
      </c>
    </row>
    <row r="6" spans="1:35" x14ac:dyDescent="0.2">
      <c r="A6" t="s">
        <v>18</v>
      </c>
      <c r="B6" s="21">
        <v>12</v>
      </c>
    </row>
    <row r="7" spans="1:35" x14ac:dyDescent="0.2">
      <c r="A7" t="s">
        <v>25</v>
      </c>
      <c r="B7" s="6">
        <f>CUMIPMT(B4/B6,B5*B6,B3,1,B5*B6,0)*-1</f>
        <v>144976.86599928606</v>
      </c>
    </row>
    <row r="8" spans="1:35" x14ac:dyDescent="0.2">
      <c r="B8" s="19"/>
    </row>
    <row r="9" spans="1:35" x14ac:dyDescent="0.2">
      <c r="A9" s="45" t="s">
        <v>28</v>
      </c>
      <c r="B9" s="46"/>
      <c r="C9" s="46"/>
      <c r="D9" s="46"/>
      <c r="E9" s="46"/>
      <c r="G9" s="45" t="s">
        <v>28</v>
      </c>
      <c r="H9" s="46"/>
      <c r="I9" s="46"/>
      <c r="J9" s="46"/>
      <c r="K9" s="46"/>
      <c r="M9" s="45" t="s">
        <v>28</v>
      </c>
      <c r="N9" s="46"/>
      <c r="O9" s="46"/>
      <c r="P9" s="46"/>
      <c r="Q9" s="46"/>
      <c r="S9" s="45" t="s">
        <v>28</v>
      </c>
      <c r="T9" s="46"/>
      <c r="U9" s="46"/>
      <c r="V9" s="46"/>
      <c r="W9" s="46"/>
      <c r="Y9" s="45" t="s">
        <v>28</v>
      </c>
      <c r="Z9" s="46"/>
      <c r="AA9" s="46"/>
      <c r="AB9" s="46"/>
      <c r="AC9" s="46"/>
      <c r="AE9" s="44" t="s">
        <v>28</v>
      </c>
      <c r="AF9" s="44"/>
      <c r="AG9" s="44"/>
      <c r="AH9" s="44"/>
      <c r="AI9" s="44"/>
    </row>
    <row r="10" spans="1:35" ht="19" x14ac:dyDescent="0.25">
      <c r="A10" s="22" t="s">
        <v>20</v>
      </c>
      <c r="B10" s="23" t="s">
        <v>21</v>
      </c>
      <c r="C10" s="23" t="s">
        <v>23</v>
      </c>
      <c r="D10" s="23" t="s">
        <v>24</v>
      </c>
      <c r="E10" s="23" t="s">
        <v>22</v>
      </c>
      <c r="F10" s="23"/>
      <c r="G10" s="23" t="s">
        <v>20</v>
      </c>
      <c r="H10" s="23" t="s">
        <v>21</v>
      </c>
      <c r="I10" s="23" t="s">
        <v>23</v>
      </c>
      <c r="J10" s="23" t="s">
        <v>24</v>
      </c>
      <c r="K10" s="23" t="s">
        <v>22</v>
      </c>
      <c r="L10" s="23"/>
      <c r="M10" s="23" t="s">
        <v>20</v>
      </c>
      <c r="N10" s="23" t="s">
        <v>21</v>
      </c>
      <c r="O10" s="23" t="s">
        <v>23</v>
      </c>
      <c r="P10" s="23" t="s">
        <v>24</v>
      </c>
      <c r="Q10" s="23" t="s">
        <v>22</v>
      </c>
      <c r="R10" s="23"/>
      <c r="S10" s="23" t="s">
        <v>20</v>
      </c>
      <c r="T10" s="23" t="s">
        <v>21</v>
      </c>
      <c r="U10" s="23" t="s">
        <v>23</v>
      </c>
      <c r="V10" s="23" t="s">
        <v>24</v>
      </c>
      <c r="W10" s="23" t="s">
        <v>22</v>
      </c>
      <c r="X10" s="23"/>
      <c r="Y10" s="23" t="s">
        <v>20</v>
      </c>
      <c r="Z10" s="23" t="s">
        <v>21</v>
      </c>
      <c r="AA10" s="23" t="s">
        <v>23</v>
      </c>
      <c r="AB10" s="23" t="s">
        <v>24</v>
      </c>
      <c r="AC10" s="23" t="s">
        <v>22</v>
      </c>
      <c r="AD10" s="23"/>
      <c r="AE10" s="23" t="s">
        <v>20</v>
      </c>
      <c r="AF10" s="23" t="s">
        <v>21</v>
      </c>
      <c r="AG10" s="23" t="s">
        <v>23</v>
      </c>
      <c r="AH10" s="23" t="s">
        <v>24</v>
      </c>
      <c r="AI10" s="24" t="s">
        <v>22</v>
      </c>
    </row>
    <row r="11" spans="1:35" ht="19" x14ac:dyDescent="0.25">
      <c r="A11" s="25">
        <v>1</v>
      </c>
      <c r="B11" s="26">
        <f>PMT($B$4/12,$B$5*$B$6,$B$3,0)</f>
        <v>-1180.4912944424614</v>
      </c>
      <c r="C11" s="26">
        <f>IPMT($B$4/12,A11,$B$5*$B$6,$B$3,0)</f>
        <v>-700</v>
      </c>
      <c r="D11" s="26">
        <f>PPMT($B$4/12,A11,$B$5*12,$B$3,0)</f>
        <v>-480.49129444246125</v>
      </c>
      <c r="E11" s="27">
        <f>B3+D11</f>
        <v>279519.50870555756</v>
      </c>
      <c r="F11" s="28"/>
      <c r="G11" s="29">
        <v>61</v>
      </c>
      <c r="H11" s="26">
        <f>PMT($B$4/12,$B$5*$B$6,$B$3,0)</f>
        <v>-1180.4912944424614</v>
      </c>
      <c r="I11" s="26">
        <f>IPMT($B$4/12,G11,$B$5*$B$6,$B$3,0)</f>
        <v>-622.34454342688196</v>
      </c>
      <c r="J11" s="26">
        <f>PPMT($B$4/12,G11,$B$5*12,$B$3,0)</f>
        <v>-558.14675101557941</v>
      </c>
      <c r="K11" s="27">
        <f>E70+J11</f>
        <v>248379.67061973727</v>
      </c>
      <c r="L11" s="28"/>
      <c r="M11" s="29">
        <f>G70+1</f>
        <v>121</v>
      </c>
      <c r="N11" s="26">
        <f>PMT($B$4/12,$B$5*$B$6,$B$3,0)</f>
        <v>-1180.4912944424614</v>
      </c>
      <c r="O11" s="26">
        <f>IPMT($B$4/12,M11,$B$5*$B$6,$B$3,0)</f>
        <v>-532.13866189221108</v>
      </c>
      <c r="P11" s="26">
        <f>PPMT($B$4/12,M11,$B$5*12,$B$3,0)</f>
        <v>-648.35263255025029</v>
      </c>
      <c r="Q11" s="27">
        <f>K70+P11</f>
        <v>212207.11212433444</v>
      </c>
      <c r="R11" s="28"/>
      <c r="S11" s="29">
        <f>M70+1</f>
        <v>181</v>
      </c>
      <c r="T11" s="26">
        <f>PMT($B$4/12,$B$5*$B$6,$B$3,0)</f>
        <v>-1180.4912944424614</v>
      </c>
      <c r="U11" s="26">
        <f>IPMT($B$4/12,S11,$B$5*$B$6,$B$3,0)</f>
        <v>-427.35399610655043</v>
      </c>
      <c r="V11" s="26">
        <f>PPMT($B$4/12,S11,$B$5*12,$B$3,0)</f>
        <v>-753.13729833591105</v>
      </c>
      <c r="W11" s="27">
        <f>Q70+V11</f>
        <v>170188.46114428458</v>
      </c>
      <c r="X11" s="28"/>
      <c r="Y11" s="29">
        <f>S70+1</f>
        <v>241</v>
      </c>
      <c r="Z11" s="26">
        <f>PMT($B$4/12,$B$5*$B$6,$B$3,0)</f>
        <v>-1180.4912944424614</v>
      </c>
      <c r="AA11" s="26">
        <f>IPMT($B$4/12,Y11,$B$5*$B$6,$B$3,0)</f>
        <v>-305.63436988026615</v>
      </c>
      <c r="AB11" s="26">
        <f>PPMT($B$4/12,Y11,$B$5*12,$B$3,0)</f>
        <v>-874.85692456219522</v>
      </c>
      <c r="AC11" s="27">
        <f>W70+AB11</f>
        <v>121378.89102754454</v>
      </c>
      <c r="AD11" s="28"/>
      <c r="AE11" s="29">
        <f>Y70+1</f>
        <v>301</v>
      </c>
      <c r="AF11" s="26">
        <f>PMT($B$4/12,$B$5*$B$6,$B$3,0)</f>
        <v>-1180.4912944424614</v>
      </c>
      <c r="AG11" s="26">
        <f>IPMT($B$4/12,AE11,$B$5*$B$6,$B$3,0)</f>
        <v>-164.242809411179</v>
      </c>
      <c r="AH11" s="26">
        <f>PPMT($B$4/12,AE11,$B$5*12,$B$3,0)</f>
        <v>-1016.2484850312825</v>
      </c>
      <c r="AI11" s="30">
        <f>AC70+AH11</f>
        <v>64680.875279440581</v>
      </c>
    </row>
    <row r="12" spans="1:35" ht="19" x14ac:dyDescent="0.25">
      <c r="A12" s="25">
        <v>2</v>
      </c>
      <c r="B12" s="26">
        <f>PMT($B$4/12,$B$5*$B$6,$B$3,0)</f>
        <v>-1180.4912944424614</v>
      </c>
      <c r="C12" s="26">
        <f>IPMT($B$4/12,A12,$B$5*$B$6,$B$3,0)</f>
        <v>-698.79877176389391</v>
      </c>
      <c r="D12" s="26">
        <f>PPMT($B$4/12,A12,$B$5*12,$B$3,0)</f>
        <v>-481.69252267856746</v>
      </c>
      <c r="E12" s="27">
        <f>E11+D12</f>
        <v>279037.81618287897</v>
      </c>
      <c r="F12" s="28"/>
      <c r="G12" s="29">
        <v>62</v>
      </c>
      <c r="H12" s="26">
        <f>PMT($B$4/12,$B$5*$B$6,$B$3,0)</f>
        <v>-1180.4912944424614</v>
      </c>
      <c r="I12" s="26">
        <f>IPMT($B$4/12,G12,$B$5*$B$6,$B$3,0)</f>
        <v>-620.94917654934306</v>
      </c>
      <c r="J12" s="26">
        <f>PPMT($B$4/12,G12,$B$5*12,$B$3,0)</f>
        <v>-559.5421178931183</v>
      </c>
      <c r="K12" s="27">
        <f>K11+J12</f>
        <v>247820.12850184416</v>
      </c>
      <c r="L12" s="28"/>
      <c r="M12" s="29">
        <f>M11+1</f>
        <v>122</v>
      </c>
      <c r="N12" s="26">
        <f>PMT($B$4/12,$B$5*$B$6,$B$3,0)</f>
        <v>-1180.4912944424614</v>
      </c>
      <c r="O12" s="26">
        <f>IPMT($B$4/12,M12,$B$5*$B$6,$B$3,0)</f>
        <v>-530.51778031083541</v>
      </c>
      <c r="P12" s="26">
        <f>PPMT($B$4/12,M12,$B$5*12,$B$3,0)</f>
        <v>-649.97351413162596</v>
      </c>
      <c r="Q12" s="27">
        <f>Q11+P12</f>
        <v>211557.13861020282</v>
      </c>
      <c r="R12" s="28"/>
      <c r="S12" s="29">
        <f>S11+1</f>
        <v>182</v>
      </c>
      <c r="T12" s="26">
        <f>PMT($B$4/12,$B$5*$B$6,$B$3,0)</f>
        <v>-1180.4912944424614</v>
      </c>
      <c r="U12" s="26">
        <f>IPMT($B$4/12,S12,$B$5*$B$6,$B$3,0)</f>
        <v>-425.47115286071056</v>
      </c>
      <c r="V12" s="26">
        <f>PPMT($B$4/12,S12,$B$5*12,$B$3,0)</f>
        <v>-755.02014158175086</v>
      </c>
      <c r="W12" s="27">
        <f>W11+V12</f>
        <v>169433.44100270284</v>
      </c>
      <c r="X12" s="28"/>
      <c r="Y12" s="29">
        <f>Y11+1</f>
        <v>242</v>
      </c>
      <c r="Z12" s="26">
        <f>PMT($B$4/12,$B$5*$B$6,$B$3,0)</f>
        <v>-1180.4912944424614</v>
      </c>
      <c r="AA12" s="26">
        <f>IPMT($B$4/12,Y12,$B$5*$B$6,$B$3,0)</f>
        <v>-303.44722756886074</v>
      </c>
      <c r="AB12" s="26">
        <f>PPMT($B$4/12,Y12,$B$5*12,$B$3,0)</f>
        <v>-877.04406687360074</v>
      </c>
      <c r="AC12" s="27">
        <f>AC11+AB12</f>
        <v>120501.84696067094</v>
      </c>
      <c r="AD12" s="28"/>
      <c r="AE12" s="29">
        <f>AE11+1</f>
        <v>302</v>
      </c>
      <c r="AF12" s="26">
        <f>PMT($B$4/12,$B$5*$B$6,$B$3,0)</f>
        <v>-1180.4912944424614</v>
      </c>
      <c r="AG12" s="26">
        <f>IPMT($B$4/12,AE12,$B$5*$B$6,$B$3,0)</f>
        <v>-161.70218819860082</v>
      </c>
      <c r="AH12" s="26">
        <f>PPMT($B$4/12,AE12,$B$5*12,$B$3,0)</f>
        <v>-1018.7891062438606</v>
      </c>
      <c r="AI12" s="30">
        <f>AI11+AH12</f>
        <v>63662.086173196723</v>
      </c>
    </row>
    <row r="13" spans="1:35" ht="19" x14ac:dyDescent="0.25">
      <c r="A13" s="25">
        <v>3</v>
      </c>
      <c r="B13" s="26">
        <f t="shared" ref="B13:B70" si="0">PMT($B$4/12,$B$5*$B$6,$B$3,0)</f>
        <v>-1180.4912944424614</v>
      </c>
      <c r="C13" s="26">
        <f t="shared" ref="C13:C50" si="1">IPMT($B$4/12,A13,$B$5*$B$6,$B$3,0)</f>
        <v>-697.59454045719735</v>
      </c>
      <c r="D13" s="26">
        <f t="shared" ref="D13:D50" si="2">PPMT($B$4/12,A13,$B$5*12,$B$3,0)</f>
        <v>-482.89675398526379</v>
      </c>
      <c r="E13" s="27">
        <f t="shared" ref="E13:E50" si="3">E12+D13</f>
        <v>278554.91942889371</v>
      </c>
      <c r="F13" s="28"/>
      <c r="G13" s="29">
        <v>63</v>
      </c>
      <c r="H13" s="26">
        <f t="shared" ref="H13:H70" si="4">PMT($B$4/12,$B$5*$B$6,$B$3,0)</f>
        <v>-1180.4912944424614</v>
      </c>
      <c r="I13" s="26">
        <f t="shared" ref="I13:I70" si="5">IPMT($B$4/12,G13,$B$5*$B$6,$B$3,0)</f>
        <v>-619.55032125461014</v>
      </c>
      <c r="J13" s="26">
        <f t="shared" ref="J13:J70" si="6">PPMT($B$4/12,G13,$B$5*12,$B$3,0)</f>
        <v>-560.94097318785111</v>
      </c>
      <c r="K13" s="27">
        <f t="shared" ref="K13:K70" si="7">K12+J13</f>
        <v>247259.1875286563</v>
      </c>
      <c r="L13" s="28"/>
      <c r="M13" s="29">
        <f t="shared" ref="M13:M70" si="8">M12+1</f>
        <v>123</v>
      </c>
      <c r="N13" s="26">
        <f t="shared" ref="N13:N70" si="9">PMT($B$4/12,$B$5*$B$6,$B$3,0)</f>
        <v>-1180.4912944424614</v>
      </c>
      <c r="O13" s="26">
        <f t="shared" ref="O13:O70" si="10">IPMT($B$4/12,M13,$B$5*$B$6,$B$3,0)</f>
        <v>-528.89284652550646</v>
      </c>
      <c r="P13" s="26">
        <f t="shared" ref="P13:P70" si="11">PPMT($B$4/12,M13,$B$5*12,$B$3,0)</f>
        <v>-651.59844791695491</v>
      </c>
      <c r="Q13" s="27">
        <f t="shared" ref="Q13:Q70" si="12">Q12+P13</f>
        <v>210905.54016228588</v>
      </c>
      <c r="R13" s="28"/>
      <c r="S13" s="29">
        <f t="shared" ref="S13:S70" si="13">S12+1</f>
        <v>183</v>
      </c>
      <c r="T13" s="26">
        <f t="shared" ref="T13:T70" si="14">PMT($B$4/12,$B$5*$B$6,$B$3,0)</f>
        <v>-1180.4912944424614</v>
      </c>
      <c r="U13" s="26">
        <f t="shared" ref="U13:U70" si="15">IPMT($B$4/12,S13,$B$5*$B$6,$B$3,0)</f>
        <v>-423.58360250675628</v>
      </c>
      <c r="V13" s="26">
        <f t="shared" ref="V13:V70" si="16">PPMT($B$4/12,S13,$B$5*12,$B$3,0)</f>
        <v>-756.9076919357052</v>
      </c>
      <c r="W13" s="27">
        <f t="shared" ref="W13:W70" si="17">W12+V13</f>
        <v>168676.53331076712</v>
      </c>
      <c r="X13" s="28"/>
      <c r="Y13" s="29">
        <f t="shared" ref="Y13:Y70" si="18">Y12+1</f>
        <v>243</v>
      </c>
      <c r="Z13" s="26">
        <f t="shared" ref="Z13:Z70" si="19">PMT($B$4/12,$B$5*$B$6,$B$3,0)</f>
        <v>-1180.4912944424614</v>
      </c>
      <c r="AA13" s="26">
        <f t="shared" ref="AA13:AA70" si="20">IPMT($B$4/12,Y13,$B$5*$B$6,$B$3,0)</f>
        <v>-301.2546174016768</v>
      </c>
      <c r="AB13" s="26">
        <f t="shared" ref="AB13:AB70" si="21">PPMT($B$4/12,Y13,$B$5*12,$B$3,0)</f>
        <v>-879.23667704078468</v>
      </c>
      <c r="AC13" s="27">
        <f t="shared" ref="AC13:AC70" si="22">AC12+AB13</f>
        <v>119622.61028363016</v>
      </c>
      <c r="AD13" s="28"/>
      <c r="AE13" s="29">
        <f t="shared" ref="AE13:AE70" si="23">AE12+1</f>
        <v>303</v>
      </c>
      <c r="AF13" s="26">
        <f t="shared" ref="AF13:AF70" si="24">PMT($B$4/12,$B$5*$B$6,$B$3,0)</f>
        <v>-1180.4912944424614</v>
      </c>
      <c r="AG13" s="26">
        <f t="shared" ref="AG13:AG70" si="25">IPMT($B$4/12,AE13,$B$5*$B$6,$B$3,0)</f>
        <v>-159.15521543299116</v>
      </c>
      <c r="AH13" s="26">
        <f t="shared" ref="AH13:AH70" si="26">PPMT($B$4/12,AE13,$B$5*12,$B$3,0)</f>
        <v>-1021.3360790094703</v>
      </c>
      <c r="AI13" s="30">
        <f t="shared" ref="AI13:AI70" si="27">AI12+AH13</f>
        <v>62640.750094187257</v>
      </c>
    </row>
    <row r="14" spans="1:35" ht="19" x14ac:dyDescent="0.25">
      <c r="A14" s="25">
        <v>4</v>
      </c>
      <c r="B14" s="26">
        <f t="shared" si="0"/>
        <v>-1180.4912944424614</v>
      </c>
      <c r="C14" s="26">
        <f t="shared" si="1"/>
        <v>-696.38729857223427</v>
      </c>
      <c r="D14" s="26">
        <f t="shared" si="2"/>
        <v>-484.10399587022704</v>
      </c>
      <c r="E14" s="27">
        <f t="shared" si="3"/>
        <v>278070.8154330235</v>
      </c>
      <c r="F14" s="28"/>
      <c r="G14" s="29">
        <v>64</v>
      </c>
      <c r="H14" s="26">
        <f t="shared" si="4"/>
        <v>-1180.4912944424614</v>
      </c>
      <c r="I14" s="26">
        <f t="shared" si="5"/>
        <v>-618.14796882164057</v>
      </c>
      <c r="J14" s="26">
        <f t="shared" si="6"/>
        <v>-562.34332562082079</v>
      </c>
      <c r="K14" s="27">
        <f t="shared" si="7"/>
        <v>246696.84420303549</v>
      </c>
      <c r="L14" s="28"/>
      <c r="M14" s="29">
        <f t="shared" si="8"/>
        <v>124</v>
      </c>
      <c r="N14" s="26">
        <f t="shared" si="9"/>
        <v>-1180.4912944424614</v>
      </c>
      <c r="O14" s="26">
        <f t="shared" si="10"/>
        <v>-527.26385040571404</v>
      </c>
      <c r="P14" s="26">
        <f t="shared" si="11"/>
        <v>-653.22744403674744</v>
      </c>
      <c r="Q14" s="27">
        <f t="shared" si="12"/>
        <v>210252.31271824913</v>
      </c>
      <c r="R14" s="28"/>
      <c r="S14" s="29">
        <f t="shared" si="13"/>
        <v>184</v>
      </c>
      <c r="T14" s="26">
        <f t="shared" si="14"/>
        <v>-1180.4912944424614</v>
      </c>
      <c r="U14" s="26">
        <f t="shared" si="15"/>
        <v>-421.69133327691702</v>
      </c>
      <c r="V14" s="26">
        <f t="shared" si="16"/>
        <v>-758.79996116554435</v>
      </c>
      <c r="W14" s="27">
        <f t="shared" si="17"/>
        <v>167917.73334960156</v>
      </c>
      <c r="X14" s="28"/>
      <c r="Y14" s="29">
        <f t="shared" si="18"/>
        <v>244</v>
      </c>
      <c r="Z14" s="26">
        <f t="shared" si="19"/>
        <v>-1180.4912944424614</v>
      </c>
      <c r="AA14" s="26">
        <f t="shared" si="20"/>
        <v>-299.05652570907472</v>
      </c>
      <c r="AB14" s="26">
        <f t="shared" si="21"/>
        <v>-881.4347687333867</v>
      </c>
      <c r="AC14" s="27">
        <f t="shared" si="22"/>
        <v>118741.17551489676</v>
      </c>
      <c r="AD14" s="28"/>
      <c r="AE14" s="29">
        <f t="shared" si="23"/>
        <v>304</v>
      </c>
      <c r="AF14" s="26">
        <f t="shared" si="24"/>
        <v>-1180.4912944424614</v>
      </c>
      <c r="AG14" s="26">
        <f t="shared" si="25"/>
        <v>-156.60187523546745</v>
      </c>
      <c r="AH14" s="26">
        <f t="shared" si="26"/>
        <v>-1023.8894192069939</v>
      </c>
      <c r="AI14" s="30">
        <f t="shared" si="27"/>
        <v>61616.860674980264</v>
      </c>
    </row>
    <row r="15" spans="1:35" ht="19" x14ac:dyDescent="0.25">
      <c r="A15" s="25">
        <v>5</v>
      </c>
      <c r="B15" s="26">
        <f t="shared" si="0"/>
        <v>-1180.4912944424614</v>
      </c>
      <c r="C15" s="26">
        <f t="shared" si="1"/>
        <v>-695.17703858255879</v>
      </c>
      <c r="D15" s="26">
        <f t="shared" si="2"/>
        <v>-485.31425585990257</v>
      </c>
      <c r="E15" s="27">
        <f t="shared" si="3"/>
        <v>277585.50117716362</v>
      </c>
      <c r="F15" s="28"/>
      <c r="G15" s="29">
        <v>65</v>
      </c>
      <c r="H15" s="26">
        <f t="shared" si="4"/>
        <v>-1180.4912944424614</v>
      </c>
      <c r="I15" s="26">
        <f t="shared" si="5"/>
        <v>-616.74211050758856</v>
      </c>
      <c r="J15" s="26">
        <f t="shared" si="6"/>
        <v>-563.74918393487292</v>
      </c>
      <c r="K15" s="27">
        <f t="shared" si="7"/>
        <v>246133.09501910061</v>
      </c>
      <c r="L15" s="28"/>
      <c r="M15" s="29">
        <f t="shared" si="8"/>
        <v>125</v>
      </c>
      <c r="N15" s="26">
        <f t="shared" si="9"/>
        <v>-1180.4912944424614</v>
      </c>
      <c r="O15" s="26">
        <f t="shared" si="10"/>
        <v>-525.63078179562206</v>
      </c>
      <c r="P15" s="26">
        <f t="shared" si="11"/>
        <v>-654.8605126468392</v>
      </c>
      <c r="Q15" s="27">
        <f t="shared" si="12"/>
        <v>209597.45220560228</v>
      </c>
      <c r="R15" s="28"/>
      <c r="S15" s="29">
        <f t="shared" si="13"/>
        <v>185</v>
      </c>
      <c r="T15" s="26">
        <f t="shared" si="14"/>
        <v>-1180.4912944424614</v>
      </c>
      <c r="U15" s="26">
        <f t="shared" si="15"/>
        <v>-419.7943333740032</v>
      </c>
      <c r="V15" s="26">
        <f t="shared" si="16"/>
        <v>-760.69696106845822</v>
      </c>
      <c r="W15" s="27">
        <f t="shared" si="17"/>
        <v>167157.0363885331</v>
      </c>
      <c r="X15" s="28"/>
      <c r="Y15" s="29">
        <f t="shared" si="18"/>
        <v>245</v>
      </c>
      <c r="Z15" s="26">
        <f t="shared" si="19"/>
        <v>-1180.4912944424614</v>
      </c>
      <c r="AA15" s="26">
        <f t="shared" si="20"/>
        <v>-296.85293878724127</v>
      </c>
      <c r="AB15" s="26">
        <f t="shared" si="21"/>
        <v>-883.63835565522004</v>
      </c>
      <c r="AC15" s="27">
        <f t="shared" si="22"/>
        <v>117857.53715924155</v>
      </c>
      <c r="AD15" s="28"/>
      <c r="AE15" s="29">
        <f t="shared" si="23"/>
        <v>305</v>
      </c>
      <c r="AF15" s="26">
        <f t="shared" si="24"/>
        <v>-1180.4912944424614</v>
      </c>
      <c r="AG15" s="26">
        <f t="shared" si="25"/>
        <v>-154.04215168744997</v>
      </c>
      <c r="AH15" s="26">
        <f t="shared" si="26"/>
        <v>-1026.4491427550115</v>
      </c>
      <c r="AI15" s="30">
        <f t="shared" si="27"/>
        <v>60590.411532225255</v>
      </c>
    </row>
    <row r="16" spans="1:35" ht="19" x14ac:dyDescent="0.25">
      <c r="A16" s="25">
        <v>6</v>
      </c>
      <c r="B16" s="26">
        <f t="shared" si="0"/>
        <v>-1180.4912944424614</v>
      </c>
      <c r="C16" s="26">
        <f t="shared" si="1"/>
        <v>-693.96375294290908</v>
      </c>
      <c r="D16" s="26">
        <f t="shared" si="2"/>
        <v>-486.52754149955234</v>
      </c>
      <c r="E16" s="27">
        <f t="shared" si="3"/>
        <v>277098.97363566409</v>
      </c>
      <c r="F16" s="28"/>
      <c r="G16" s="29">
        <v>66</v>
      </c>
      <c r="H16" s="26">
        <f t="shared" si="4"/>
        <v>-1180.4912944424614</v>
      </c>
      <c r="I16" s="26">
        <f t="shared" si="5"/>
        <v>-615.33273754775144</v>
      </c>
      <c r="J16" s="26">
        <f t="shared" si="6"/>
        <v>-565.15855689471005</v>
      </c>
      <c r="K16" s="27">
        <f t="shared" si="7"/>
        <v>245567.93646220589</v>
      </c>
      <c r="L16" s="28"/>
      <c r="M16" s="29">
        <f t="shared" si="8"/>
        <v>126</v>
      </c>
      <c r="N16" s="26">
        <f t="shared" si="9"/>
        <v>-1180.4912944424614</v>
      </c>
      <c r="O16" s="26">
        <f t="shared" si="10"/>
        <v>-523.99363051400519</v>
      </c>
      <c r="P16" s="26">
        <f t="shared" si="11"/>
        <v>-656.49766392845629</v>
      </c>
      <c r="Q16" s="27">
        <f t="shared" si="12"/>
        <v>208940.95454167383</v>
      </c>
      <c r="R16" s="28"/>
      <c r="S16" s="29">
        <f t="shared" si="13"/>
        <v>186</v>
      </c>
      <c r="T16" s="26">
        <f t="shared" si="14"/>
        <v>-1180.4912944424614</v>
      </c>
      <c r="U16" s="26">
        <f t="shared" si="15"/>
        <v>-417.89259097133203</v>
      </c>
      <c r="V16" s="26">
        <f t="shared" si="16"/>
        <v>-762.5987034711294</v>
      </c>
      <c r="W16" s="27">
        <f t="shared" si="17"/>
        <v>166394.43768506197</v>
      </c>
      <c r="X16" s="28"/>
      <c r="Y16" s="29">
        <f t="shared" si="18"/>
        <v>246</v>
      </c>
      <c r="Z16" s="26">
        <f t="shared" si="19"/>
        <v>-1180.4912944424614</v>
      </c>
      <c r="AA16" s="26">
        <f t="shared" si="20"/>
        <v>-294.64384289810323</v>
      </c>
      <c r="AB16" s="26">
        <f t="shared" si="21"/>
        <v>-885.84745154435825</v>
      </c>
      <c r="AC16" s="27">
        <f t="shared" si="22"/>
        <v>116971.68970769719</v>
      </c>
      <c r="AD16" s="28"/>
      <c r="AE16" s="29">
        <f t="shared" si="23"/>
        <v>306</v>
      </c>
      <c r="AF16" s="26">
        <f t="shared" si="24"/>
        <v>-1180.4912944424614</v>
      </c>
      <c r="AG16" s="26">
        <f t="shared" si="25"/>
        <v>-151.47602883056243</v>
      </c>
      <c r="AH16" s="26">
        <f t="shared" si="26"/>
        <v>-1029.0152656118989</v>
      </c>
      <c r="AI16" s="30">
        <f t="shared" si="27"/>
        <v>59561.396266613359</v>
      </c>
    </row>
    <row r="17" spans="1:35" ht="19" x14ac:dyDescent="0.25">
      <c r="A17" s="25">
        <v>7</v>
      </c>
      <c r="B17" s="26">
        <f t="shared" si="0"/>
        <v>-1180.4912944424614</v>
      </c>
      <c r="C17" s="26">
        <f t="shared" si="1"/>
        <v>-692.74743408916027</v>
      </c>
      <c r="D17" s="26">
        <f t="shared" si="2"/>
        <v>-487.74386035330116</v>
      </c>
      <c r="E17" s="27">
        <f t="shared" si="3"/>
        <v>276611.22977531079</v>
      </c>
      <c r="F17" s="28"/>
      <c r="G17" s="29">
        <v>67</v>
      </c>
      <c r="H17" s="26">
        <f t="shared" si="4"/>
        <v>-1180.4912944424614</v>
      </c>
      <c r="I17" s="26">
        <f t="shared" si="5"/>
        <v>-613.91984115551463</v>
      </c>
      <c r="J17" s="26">
        <f t="shared" si="6"/>
        <v>-566.57145328694685</v>
      </c>
      <c r="K17" s="27">
        <f t="shared" si="7"/>
        <v>245001.36500891895</v>
      </c>
      <c r="L17" s="28"/>
      <c r="M17" s="29">
        <f t="shared" si="8"/>
        <v>127</v>
      </c>
      <c r="N17" s="26">
        <f t="shared" si="9"/>
        <v>-1180.4912944424614</v>
      </c>
      <c r="O17" s="26">
        <f t="shared" si="10"/>
        <v>-522.35238635418386</v>
      </c>
      <c r="P17" s="26">
        <f t="shared" si="11"/>
        <v>-658.1389080882775</v>
      </c>
      <c r="Q17" s="27">
        <f t="shared" si="12"/>
        <v>208282.81563358556</v>
      </c>
      <c r="R17" s="28"/>
      <c r="S17" s="29">
        <f t="shared" si="13"/>
        <v>187</v>
      </c>
      <c r="T17" s="26">
        <f t="shared" si="14"/>
        <v>-1180.4912944424614</v>
      </c>
      <c r="U17" s="26">
        <f t="shared" si="15"/>
        <v>-415.98609421265422</v>
      </c>
      <c r="V17" s="26">
        <f t="shared" si="16"/>
        <v>-764.5052002298072</v>
      </c>
      <c r="W17" s="27">
        <f t="shared" si="17"/>
        <v>165629.93248483216</v>
      </c>
      <c r="X17" s="28"/>
      <c r="Y17" s="29">
        <f t="shared" si="18"/>
        <v>247</v>
      </c>
      <c r="Z17" s="26">
        <f t="shared" si="19"/>
        <v>-1180.4912944424614</v>
      </c>
      <c r="AA17" s="26">
        <f t="shared" si="20"/>
        <v>-292.42922426924235</v>
      </c>
      <c r="AB17" s="26">
        <f t="shared" si="21"/>
        <v>-888.06207017321901</v>
      </c>
      <c r="AC17" s="27">
        <f t="shared" si="22"/>
        <v>116083.62763752397</v>
      </c>
      <c r="AD17" s="28"/>
      <c r="AE17" s="29">
        <f t="shared" si="23"/>
        <v>307</v>
      </c>
      <c r="AF17" s="26">
        <f t="shared" si="24"/>
        <v>-1180.4912944424614</v>
      </c>
      <c r="AG17" s="26">
        <f t="shared" si="25"/>
        <v>-148.90349066653272</v>
      </c>
      <c r="AH17" s="26">
        <f t="shared" si="26"/>
        <v>-1031.5878037759287</v>
      </c>
      <c r="AI17" s="30">
        <f t="shared" si="27"/>
        <v>58529.808462837427</v>
      </c>
    </row>
    <row r="18" spans="1:35" ht="19" x14ac:dyDescent="0.25">
      <c r="A18" s="25">
        <v>8</v>
      </c>
      <c r="B18" s="26">
        <f t="shared" si="0"/>
        <v>-1180.4912944424614</v>
      </c>
      <c r="C18" s="26">
        <f t="shared" si="1"/>
        <v>-691.52807443827703</v>
      </c>
      <c r="D18" s="26">
        <f t="shared" si="2"/>
        <v>-488.96322000418439</v>
      </c>
      <c r="E18" s="27">
        <f t="shared" si="3"/>
        <v>276122.26655530662</v>
      </c>
      <c r="F18" s="28"/>
      <c r="G18" s="29">
        <v>68</v>
      </c>
      <c r="H18" s="26">
        <f t="shared" si="4"/>
        <v>-1180.4912944424614</v>
      </c>
      <c r="I18" s="26">
        <f t="shared" si="5"/>
        <v>-612.50341252229725</v>
      </c>
      <c r="J18" s="26">
        <f t="shared" si="6"/>
        <v>-567.98788192016411</v>
      </c>
      <c r="K18" s="27">
        <f t="shared" si="7"/>
        <v>244433.37712699879</v>
      </c>
      <c r="L18" s="28"/>
      <c r="M18" s="29">
        <f t="shared" si="8"/>
        <v>128</v>
      </c>
      <c r="N18" s="26">
        <f t="shared" si="9"/>
        <v>-1180.4912944424614</v>
      </c>
      <c r="O18" s="26">
        <f t="shared" si="10"/>
        <v>-520.70703908396308</v>
      </c>
      <c r="P18" s="26">
        <f t="shared" si="11"/>
        <v>-659.78425535849806</v>
      </c>
      <c r="Q18" s="27">
        <f t="shared" si="12"/>
        <v>207623.03137822705</v>
      </c>
      <c r="R18" s="28"/>
      <c r="S18" s="29">
        <f t="shared" si="13"/>
        <v>188</v>
      </c>
      <c r="T18" s="26">
        <f t="shared" si="14"/>
        <v>-1180.4912944424614</v>
      </c>
      <c r="U18" s="26">
        <f t="shared" si="15"/>
        <v>-414.07483121207969</v>
      </c>
      <c r="V18" s="26">
        <f t="shared" si="16"/>
        <v>-766.41646323038185</v>
      </c>
      <c r="W18" s="27">
        <f t="shared" si="17"/>
        <v>164863.51602160177</v>
      </c>
      <c r="X18" s="28"/>
      <c r="Y18" s="29">
        <f t="shared" si="18"/>
        <v>248</v>
      </c>
      <c r="Z18" s="26">
        <f t="shared" si="19"/>
        <v>-1180.4912944424614</v>
      </c>
      <c r="AA18" s="26">
        <f t="shared" si="20"/>
        <v>-290.20906909380932</v>
      </c>
      <c r="AB18" s="26">
        <f t="shared" si="21"/>
        <v>-890.28222534865199</v>
      </c>
      <c r="AC18" s="27">
        <f t="shared" si="22"/>
        <v>115193.34541217532</v>
      </c>
      <c r="AD18" s="28"/>
      <c r="AE18" s="29">
        <f t="shared" si="23"/>
        <v>308</v>
      </c>
      <c r="AF18" s="26">
        <f t="shared" si="24"/>
        <v>-1180.4912944424614</v>
      </c>
      <c r="AG18" s="26">
        <f t="shared" si="25"/>
        <v>-146.3245211570929</v>
      </c>
      <c r="AH18" s="26">
        <f t="shared" si="26"/>
        <v>-1034.1667732853687</v>
      </c>
      <c r="AI18" s="30">
        <f t="shared" si="27"/>
        <v>57495.64168955206</v>
      </c>
    </row>
    <row r="19" spans="1:35" ht="19" x14ac:dyDescent="0.25">
      <c r="A19" s="25">
        <v>9</v>
      </c>
      <c r="B19" s="26">
        <f t="shared" si="0"/>
        <v>-1180.4912944424614</v>
      </c>
      <c r="C19" s="26">
        <f t="shared" si="1"/>
        <v>-690.30566638826645</v>
      </c>
      <c r="D19" s="26">
        <f t="shared" si="2"/>
        <v>-490.18562805419492</v>
      </c>
      <c r="E19" s="27">
        <f t="shared" si="3"/>
        <v>275632.08092725242</v>
      </c>
      <c r="F19" s="28"/>
      <c r="G19" s="29">
        <v>69</v>
      </c>
      <c r="H19" s="26">
        <f t="shared" si="4"/>
        <v>-1180.4912944424614</v>
      </c>
      <c r="I19" s="26">
        <f t="shared" si="5"/>
        <v>-611.08344281749692</v>
      </c>
      <c r="J19" s="26">
        <f t="shared" si="6"/>
        <v>-569.40785162496456</v>
      </c>
      <c r="K19" s="27">
        <f t="shared" si="7"/>
        <v>243863.96927537382</v>
      </c>
      <c r="L19" s="28"/>
      <c r="M19" s="29">
        <f t="shared" si="8"/>
        <v>129</v>
      </c>
      <c r="N19" s="26">
        <f t="shared" si="9"/>
        <v>-1180.4912944424614</v>
      </c>
      <c r="O19" s="26">
        <f t="shared" si="10"/>
        <v>-519.05757844556695</v>
      </c>
      <c r="P19" s="26">
        <f t="shared" si="11"/>
        <v>-661.43371599689442</v>
      </c>
      <c r="Q19" s="27">
        <f t="shared" si="12"/>
        <v>206961.59766223017</v>
      </c>
      <c r="R19" s="28"/>
      <c r="S19" s="29">
        <f t="shared" si="13"/>
        <v>189</v>
      </c>
      <c r="T19" s="26">
        <f t="shared" si="14"/>
        <v>-1180.4912944424614</v>
      </c>
      <c r="U19" s="26">
        <f t="shared" si="15"/>
        <v>-412.1587900540037</v>
      </c>
      <c r="V19" s="26">
        <f t="shared" si="16"/>
        <v>-768.33250438845766</v>
      </c>
      <c r="W19" s="27">
        <f t="shared" si="17"/>
        <v>164095.1835172133</v>
      </c>
      <c r="X19" s="28"/>
      <c r="Y19" s="29">
        <f t="shared" si="18"/>
        <v>249</v>
      </c>
      <c r="Z19" s="26">
        <f t="shared" si="19"/>
        <v>-1180.4912944424614</v>
      </c>
      <c r="AA19" s="26">
        <f t="shared" si="20"/>
        <v>-287.98336353043771</v>
      </c>
      <c r="AB19" s="26">
        <f t="shared" si="21"/>
        <v>-892.50793091202377</v>
      </c>
      <c r="AC19" s="27">
        <f t="shared" si="22"/>
        <v>114300.8374812633</v>
      </c>
      <c r="AD19" s="28"/>
      <c r="AE19" s="29">
        <f t="shared" si="23"/>
        <v>309</v>
      </c>
      <c r="AF19" s="26">
        <f t="shared" si="24"/>
        <v>-1180.4912944424614</v>
      </c>
      <c r="AG19" s="26">
        <f t="shared" si="25"/>
        <v>-143.73910422387948</v>
      </c>
      <c r="AH19" s="26">
        <f t="shared" si="26"/>
        <v>-1036.752190218582</v>
      </c>
      <c r="AI19" s="30">
        <f t="shared" si="27"/>
        <v>56458.889499333476</v>
      </c>
    </row>
    <row r="20" spans="1:35" ht="19" x14ac:dyDescent="0.25">
      <c r="A20" s="25">
        <v>10</v>
      </c>
      <c r="B20" s="26">
        <f t="shared" si="0"/>
        <v>-1180.4912944424614</v>
      </c>
      <c r="C20" s="26">
        <f t="shared" si="1"/>
        <v>-689.08020231813111</v>
      </c>
      <c r="D20" s="26">
        <f t="shared" si="2"/>
        <v>-491.41109212433042</v>
      </c>
      <c r="E20" s="27">
        <f t="shared" si="3"/>
        <v>275140.66983512806</v>
      </c>
      <c r="F20" s="28"/>
      <c r="G20" s="29">
        <v>70</v>
      </c>
      <c r="H20" s="26">
        <f t="shared" si="4"/>
        <v>-1180.4912944424614</v>
      </c>
      <c r="I20" s="26">
        <f t="shared" si="5"/>
        <v>-609.65992318843439</v>
      </c>
      <c r="J20" s="26">
        <f t="shared" si="6"/>
        <v>-570.83137125402698</v>
      </c>
      <c r="K20" s="27">
        <f t="shared" si="7"/>
        <v>243293.13790411979</v>
      </c>
      <c r="L20" s="28"/>
      <c r="M20" s="29">
        <f t="shared" si="8"/>
        <v>130</v>
      </c>
      <c r="N20" s="26">
        <f t="shared" si="9"/>
        <v>-1180.4912944424614</v>
      </c>
      <c r="O20" s="26">
        <f t="shared" si="10"/>
        <v>-517.40399415557488</v>
      </c>
      <c r="P20" s="26">
        <f t="shared" si="11"/>
        <v>-663.0873002868866</v>
      </c>
      <c r="Q20" s="27">
        <f t="shared" si="12"/>
        <v>206298.51036194328</v>
      </c>
      <c r="R20" s="28"/>
      <c r="S20" s="29">
        <f t="shared" si="13"/>
        <v>190</v>
      </c>
      <c r="T20" s="26">
        <f t="shared" si="14"/>
        <v>-1180.4912944424614</v>
      </c>
      <c r="U20" s="26">
        <f t="shared" si="15"/>
        <v>-410.23795879303253</v>
      </c>
      <c r="V20" s="26">
        <f t="shared" si="16"/>
        <v>-770.25333564942878</v>
      </c>
      <c r="W20" s="27">
        <f t="shared" si="17"/>
        <v>163324.93018156386</v>
      </c>
      <c r="X20" s="28"/>
      <c r="Y20" s="29">
        <f t="shared" si="18"/>
        <v>250</v>
      </c>
      <c r="Z20" s="26">
        <f t="shared" si="19"/>
        <v>-1180.4912944424614</v>
      </c>
      <c r="AA20" s="26">
        <f t="shared" si="20"/>
        <v>-285.75209370315764</v>
      </c>
      <c r="AB20" s="26">
        <f t="shared" si="21"/>
        <v>-894.73920073930378</v>
      </c>
      <c r="AC20" s="27">
        <f t="shared" si="22"/>
        <v>113406.09828052399</v>
      </c>
      <c r="AD20" s="28"/>
      <c r="AE20" s="29">
        <f t="shared" si="23"/>
        <v>310</v>
      </c>
      <c r="AF20" s="26">
        <f t="shared" si="24"/>
        <v>-1180.4912944424614</v>
      </c>
      <c r="AG20" s="26">
        <f t="shared" si="25"/>
        <v>-141.147223748333</v>
      </c>
      <c r="AH20" s="26">
        <f t="shared" si="26"/>
        <v>-1039.3440706941285</v>
      </c>
      <c r="AI20" s="30">
        <f t="shared" si="27"/>
        <v>55419.545428639351</v>
      </c>
    </row>
    <row r="21" spans="1:35" ht="19" x14ac:dyDescent="0.25">
      <c r="A21" s="25">
        <v>11</v>
      </c>
      <c r="B21" s="26">
        <f t="shared" si="0"/>
        <v>-1180.4912944424614</v>
      </c>
      <c r="C21" s="26">
        <f t="shared" si="1"/>
        <v>-687.85167458782018</v>
      </c>
      <c r="D21" s="26">
        <f t="shared" si="2"/>
        <v>-492.63961985464124</v>
      </c>
      <c r="E21" s="27">
        <f t="shared" si="3"/>
        <v>274648.03021527344</v>
      </c>
      <c r="F21" s="28"/>
      <c r="G21" s="29">
        <v>71</v>
      </c>
      <c r="H21" s="26">
        <f t="shared" si="4"/>
        <v>-1180.4912944424614</v>
      </c>
      <c r="I21" s="26">
        <f t="shared" si="5"/>
        <v>-608.23284476029937</v>
      </c>
      <c r="J21" s="26">
        <f t="shared" si="6"/>
        <v>-572.258449682162</v>
      </c>
      <c r="K21" s="27">
        <f t="shared" si="7"/>
        <v>242720.87945443764</v>
      </c>
      <c r="L21" s="28"/>
      <c r="M21" s="29">
        <f t="shared" si="8"/>
        <v>131</v>
      </c>
      <c r="N21" s="26">
        <f t="shared" si="9"/>
        <v>-1180.4912944424614</v>
      </c>
      <c r="O21" s="26">
        <f t="shared" si="10"/>
        <v>-515.7462759048575</v>
      </c>
      <c r="P21" s="26">
        <f t="shared" si="11"/>
        <v>-664.74501853760387</v>
      </c>
      <c r="Q21" s="27">
        <f t="shared" si="12"/>
        <v>205633.76534340568</v>
      </c>
      <c r="R21" s="28"/>
      <c r="S21" s="29">
        <f t="shared" si="13"/>
        <v>191</v>
      </c>
      <c r="T21" s="26">
        <f t="shared" si="14"/>
        <v>-1180.4912944424614</v>
      </c>
      <c r="U21" s="26">
        <f t="shared" si="15"/>
        <v>-408.31232545390901</v>
      </c>
      <c r="V21" s="26">
        <f t="shared" si="16"/>
        <v>-772.17896898855236</v>
      </c>
      <c r="W21" s="27">
        <f t="shared" si="17"/>
        <v>162552.7512125753</v>
      </c>
      <c r="X21" s="28"/>
      <c r="Y21" s="29">
        <f t="shared" si="18"/>
        <v>251</v>
      </c>
      <c r="Z21" s="26">
        <f t="shared" si="19"/>
        <v>-1180.4912944424614</v>
      </c>
      <c r="AA21" s="26">
        <f t="shared" si="20"/>
        <v>-283.51524570130931</v>
      </c>
      <c r="AB21" s="26">
        <f t="shared" si="21"/>
        <v>-896.97604874115211</v>
      </c>
      <c r="AC21" s="27">
        <f t="shared" si="22"/>
        <v>112509.12223178284</v>
      </c>
      <c r="AD21" s="28"/>
      <c r="AE21" s="29">
        <f t="shared" si="23"/>
        <v>311</v>
      </c>
      <c r="AF21" s="26">
        <f t="shared" si="24"/>
        <v>-1180.4912944424614</v>
      </c>
      <c r="AG21" s="26">
        <f t="shared" si="25"/>
        <v>-138.54886357159768</v>
      </c>
      <c r="AH21" s="26">
        <f t="shared" si="26"/>
        <v>-1041.9424308708635</v>
      </c>
      <c r="AI21" s="30">
        <f t="shared" si="27"/>
        <v>54377.602997768488</v>
      </c>
    </row>
    <row r="22" spans="1:35" ht="19" x14ac:dyDescent="0.25">
      <c r="A22" s="25">
        <v>12</v>
      </c>
      <c r="B22" s="26">
        <f t="shared" si="0"/>
        <v>-1180.4912944424614</v>
      </c>
      <c r="C22" s="26">
        <f t="shared" si="1"/>
        <v>-686.62007553818364</v>
      </c>
      <c r="D22" s="26">
        <f t="shared" si="2"/>
        <v>-493.87121890427784</v>
      </c>
      <c r="E22" s="27">
        <f t="shared" si="3"/>
        <v>274154.15899636917</v>
      </c>
      <c r="F22" s="28"/>
      <c r="G22" s="29">
        <v>72</v>
      </c>
      <c r="H22" s="26">
        <f t="shared" si="4"/>
        <v>-1180.4912944424614</v>
      </c>
      <c r="I22" s="26">
        <f t="shared" si="5"/>
        <v>-606.80219863609375</v>
      </c>
      <c r="J22" s="26">
        <f t="shared" si="6"/>
        <v>-573.68909580636739</v>
      </c>
      <c r="K22" s="27">
        <f t="shared" si="7"/>
        <v>242147.19035863128</v>
      </c>
      <c r="L22" s="28"/>
      <c r="M22" s="29">
        <f t="shared" si="8"/>
        <v>132</v>
      </c>
      <c r="N22" s="26">
        <f t="shared" si="9"/>
        <v>-1180.4912944424614</v>
      </c>
      <c r="O22" s="26">
        <f t="shared" si="10"/>
        <v>-514.08441335851353</v>
      </c>
      <c r="P22" s="26">
        <f t="shared" si="11"/>
        <v>-666.40688108394784</v>
      </c>
      <c r="Q22" s="27">
        <f t="shared" si="12"/>
        <v>204967.35846232175</v>
      </c>
      <c r="R22" s="28"/>
      <c r="S22" s="29">
        <f t="shared" si="13"/>
        <v>192</v>
      </c>
      <c r="T22" s="26">
        <f t="shared" si="14"/>
        <v>-1180.4912944424614</v>
      </c>
      <c r="U22" s="26">
        <f t="shared" si="15"/>
        <v>-406.38187803143762</v>
      </c>
      <c r="V22" s="26">
        <f t="shared" si="16"/>
        <v>-774.10941641102374</v>
      </c>
      <c r="W22" s="27">
        <f t="shared" si="17"/>
        <v>161778.64179616427</v>
      </c>
      <c r="X22" s="28"/>
      <c r="Y22" s="29">
        <f t="shared" si="18"/>
        <v>252</v>
      </c>
      <c r="Z22" s="26">
        <f t="shared" si="19"/>
        <v>-1180.4912944424614</v>
      </c>
      <c r="AA22" s="26">
        <f t="shared" si="20"/>
        <v>-281.27280557945647</v>
      </c>
      <c r="AB22" s="26">
        <f t="shared" si="21"/>
        <v>-899.21848886300495</v>
      </c>
      <c r="AC22" s="27">
        <f t="shared" si="22"/>
        <v>111609.90374291984</v>
      </c>
      <c r="AD22" s="28"/>
      <c r="AE22" s="29">
        <f t="shared" si="23"/>
        <v>312</v>
      </c>
      <c r="AF22" s="26">
        <f t="shared" si="24"/>
        <v>-1180.4912944424614</v>
      </c>
      <c r="AG22" s="26">
        <f t="shared" si="25"/>
        <v>-135.94400749442053</v>
      </c>
      <c r="AH22" s="26">
        <f t="shared" si="26"/>
        <v>-1044.5472869480409</v>
      </c>
      <c r="AI22" s="30">
        <f t="shared" si="27"/>
        <v>53333.055710820445</v>
      </c>
    </row>
    <row r="23" spans="1:35" ht="19" x14ac:dyDescent="0.25">
      <c r="A23" s="25">
        <v>13</v>
      </c>
      <c r="B23" s="26">
        <f t="shared" si="0"/>
        <v>-1180.4912944424614</v>
      </c>
      <c r="C23" s="26">
        <f t="shared" si="1"/>
        <v>-685.38539749092297</v>
      </c>
      <c r="D23" s="26">
        <f t="shared" si="2"/>
        <v>-495.10589695153851</v>
      </c>
      <c r="E23" s="27">
        <f t="shared" si="3"/>
        <v>273659.05309941765</v>
      </c>
      <c r="F23" s="28"/>
      <c r="G23" s="29">
        <v>73</v>
      </c>
      <c r="H23" s="26">
        <f t="shared" si="4"/>
        <v>-1180.4912944424614</v>
      </c>
      <c r="I23" s="26">
        <f t="shared" si="5"/>
        <v>-605.36797589657795</v>
      </c>
      <c r="J23" s="26">
        <f t="shared" si="6"/>
        <v>-575.12331854588342</v>
      </c>
      <c r="K23" s="27">
        <f t="shared" si="7"/>
        <v>241572.06704008541</v>
      </c>
      <c r="L23" s="28"/>
      <c r="M23" s="29">
        <f t="shared" si="8"/>
        <v>133</v>
      </c>
      <c r="N23" s="26">
        <f t="shared" si="9"/>
        <v>-1180.4912944424614</v>
      </c>
      <c r="O23" s="26">
        <f t="shared" si="10"/>
        <v>-512.41839615580375</v>
      </c>
      <c r="P23" s="26">
        <f t="shared" si="11"/>
        <v>-668.07289828665773</v>
      </c>
      <c r="Q23" s="27">
        <f t="shared" si="12"/>
        <v>204299.28556403509</v>
      </c>
      <c r="R23" s="28"/>
      <c r="S23" s="29">
        <f t="shared" si="13"/>
        <v>193</v>
      </c>
      <c r="T23" s="26">
        <f t="shared" si="14"/>
        <v>-1180.4912944424614</v>
      </c>
      <c r="U23" s="26">
        <f t="shared" si="15"/>
        <v>-404.4466044904101</v>
      </c>
      <c r="V23" s="26">
        <f t="shared" si="16"/>
        <v>-776.04468995205139</v>
      </c>
      <c r="W23" s="27">
        <f t="shared" si="17"/>
        <v>161002.59710621223</v>
      </c>
      <c r="X23" s="28"/>
      <c r="Y23" s="29">
        <f t="shared" si="18"/>
        <v>253</v>
      </c>
      <c r="Z23" s="26">
        <f t="shared" si="19"/>
        <v>-1180.4912944424614</v>
      </c>
      <c r="AA23" s="26">
        <f t="shared" si="20"/>
        <v>-279.02475935729899</v>
      </c>
      <c r="AB23" s="26">
        <f t="shared" si="21"/>
        <v>-901.46653508516238</v>
      </c>
      <c r="AC23" s="27">
        <f t="shared" si="22"/>
        <v>110708.43720783468</v>
      </c>
      <c r="AD23" s="28"/>
      <c r="AE23" s="29">
        <f t="shared" si="23"/>
        <v>313</v>
      </c>
      <c r="AF23" s="26">
        <f t="shared" si="24"/>
        <v>-1180.4912944424614</v>
      </c>
      <c r="AG23" s="26">
        <f t="shared" si="25"/>
        <v>-133.33263927705042</v>
      </c>
      <c r="AH23" s="26">
        <f t="shared" si="26"/>
        <v>-1047.1586551654109</v>
      </c>
      <c r="AI23" s="30">
        <f t="shared" si="27"/>
        <v>52285.897055655034</v>
      </c>
    </row>
    <row r="24" spans="1:35" ht="19" x14ac:dyDescent="0.25">
      <c r="A24" s="25">
        <v>14</v>
      </c>
      <c r="B24" s="26">
        <f t="shared" si="0"/>
        <v>-1180.4912944424614</v>
      </c>
      <c r="C24" s="26">
        <f t="shared" si="1"/>
        <v>-684.14763274854397</v>
      </c>
      <c r="D24" s="26">
        <f t="shared" si="2"/>
        <v>-496.34366169391734</v>
      </c>
      <c r="E24" s="27">
        <f t="shared" si="3"/>
        <v>273162.70943772374</v>
      </c>
      <c r="F24" s="28"/>
      <c r="G24" s="29">
        <v>74</v>
      </c>
      <c r="H24" s="26">
        <f t="shared" si="4"/>
        <v>-1180.4912944424614</v>
      </c>
      <c r="I24" s="26">
        <f t="shared" si="5"/>
        <v>-603.93016760021339</v>
      </c>
      <c r="J24" s="26">
        <f t="shared" si="6"/>
        <v>-576.56112684224809</v>
      </c>
      <c r="K24" s="27">
        <f t="shared" si="7"/>
        <v>240995.50591324316</v>
      </c>
      <c r="L24" s="28"/>
      <c r="M24" s="29">
        <f t="shared" si="8"/>
        <v>134</v>
      </c>
      <c r="N24" s="26">
        <f t="shared" si="9"/>
        <v>-1180.4912944424614</v>
      </c>
      <c r="O24" s="26">
        <f t="shared" si="10"/>
        <v>-510.74821391008709</v>
      </c>
      <c r="P24" s="26">
        <f t="shared" si="11"/>
        <v>-669.74308053237451</v>
      </c>
      <c r="Q24" s="27">
        <f t="shared" si="12"/>
        <v>203629.54248350271</v>
      </c>
      <c r="R24" s="28"/>
      <c r="S24" s="29">
        <f t="shared" si="13"/>
        <v>194</v>
      </c>
      <c r="T24" s="26">
        <f t="shared" si="14"/>
        <v>-1180.4912944424614</v>
      </c>
      <c r="U24" s="26">
        <f t="shared" si="15"/>
        <v>-402.50649276552991</v>
      </c>
      <c r="V24" s="26">
        <f t="shared" si="16"/>
        <v>-777.98480167693151</v>
      </c>
      <c r="W24" s="27">
        <f t="shared" si="17"/>
        <v>160224.61230453529</v>
      </c>
      <c r="X24" s="28"/>
      <c r="Y24" s="29">
        <f t="shared" si="18"/>
        <v>254</v>
      </c>
      <c r="Z24" s="26">
        <f t="shared" si="19"/>
        <v>-1180.4912944424614</v>
      </c>
      <c r="AA24" s="26">
        <f t="shared" si="20"/>
        <v>-276.77109301958603</v>
      </c>
      <c r="AB24" s="26">
        <f t="shared" si="21"/>
        <v>-903.72020142287545</v>
      </c>
      <c r="AC24" s="27">
        <f t="shared" si="22"/>
        <v>109804.7170064118</v>
      </c>
      <c r="AD24" s="28"/>
      <c r="AE24" s="29">
        <f t="shared" si="23"/>
        <v>314</v>
      </c>
      <c r="AF24" s="26">
        <f t="shared" si="24"/>
        <v>-1180.4912944424614</v>
      </c>
      <c r="AG24" s="26">
        <f t="shared" si="25"/>
        <v>-130.71474263913689</v>
      </c>
      <c r="AH24" s="26">
        <f t="shared" si="26"/>
        <v>-1049.7765518033245</v>
      </c>
      <c r="AI24" s="30">
        <f t="shared" si="27"/>
        <v>51236.120503851707</v>
      </c>
    </row>
    <row r="25" spans="1:35" ht="19" x14ac:dyDescent="0.25">
      <c r="A25" s="25">
        <v>15</v>
      </c>
      <c r="B25" s="26">
        <f t="shared" si="0"/>
        <v>-1180.4912944424614</v>
      </c>
      <c r="C25" s="26">
        <f t="shared" si="1"/>
        <v>-682.90677359430924</v>
      </c>
      <c r="D25" s="26">
        <f t="shared" si="2"/>
        <v>-497.58452084815218</v>
      </c>
      <c r="E25" s="27">
        <f t="shared" si="3"/>
        <v>272665.12491687556</v>
      </c>
      <c r="F25" s="28"/>
      <c r="G25" s="29">
        <v>75</v>
      </c>
      <c r="H25" s="26">
        <f t="shared" si="4"/>
        <v>-1180.4912944424614</v>
      </c>
      <c r="I25" s="26">
        <f t="shared" si="5"/>
        <v>-602.48876478310774</v>
      </c>
      <c r="J25" s="26">
        <f t="shared" si="6"/>
        <v>-578.00252965935374</v>
      </c>
      <c r="K25" s="27">
        <f t="shared" si="7"/>
        <v>240417.5033835838</v>
      </c>
      <c r="L25" s="28"/>
      <c r="M25" s="29">
        <f t="shared" si="8"/>
        <v>135</v>
      </c>
      <c r="N25" s="26">
        <f t="shared" si="9"/>
        <v>-1180.4912944424614</v>
      </c>
      <c r="O25" s="26">
        <f t="shared" si="10"/>
        <v>-509.07385620875596</v>
      </c>
      <c r="P25" s="26">
        <f t="shared" si="11"/>
        <v>-671.41743823370518</v>
      </c>
      <c r="Q25" s="27">
        <f t="shared" si="12"/>
        <v>202958.125045269</v>
      </c>
      <c r="R25" s="28"/>
      <c r="S25" s="29">
        <f t="shared" si="13"/>
        <v>195</v>
      </c>
      <c r="T25" s="26">
        <f t="shared" si="14"/>
        <v>-1180.4912944424614</v>
      </c>
      <c r="U25" s="26">
        <f t="shared" si="15"/>
        <v>-400.56153076133756</v>
      </c>
      <c r="V25" s="26">
        <f t="shared" si="16"/>
        <v>-779.92976368112375</v>
      </c>
      <c r="W25" s="27">
        <f t="shared" si="17"/>
        <v>159444.68254085418</v>
      </c>
      <c r="X25" s="28"/>
      <c r="Y25" s="29">
        <f t="shared" si="18"/>
        <v>255</v>
      </c>
      <c r="Z25" s="26">
        <f t="shared" si="19"/>
        <v>-1180.4912944424614</v>
      </c>
      <c r="AA25" s="26">
        <f t="shared" si="20"/>
        <v>-274.51179251602883</v>
      </c>
      <c r="AB25" s="26">
        <f t="shared" si="21"/>
        <v>-905.97950192643248</v>
      </c>
      <c r="AC25" s="27">
        <f t="shared" si="22"/>
        <v>108898.73750448537</v>
      </c>
      <c r="AD25" s="28"/>
      <c r="AE25" s="29">
        <f t="shared" si="23"/>
        <v>315</v>
      </c>
      <c r="AF25" s="26">
        <f t="shared" si="24"/>
        <v>-1180.4912944424614</v>
      </c>
      <c r="AG25" s="26">
        <f t="shared" si="25"/>
        <v>-128.0903012596286</v>
      </c>
      <c r="AH25" s="26">
        <f t="shared" si="26"/>
        <v>-1052.4009931828327</v>
      </c>
      <c r="AI25" s="30">
        <f t="shared" si="27"/>
        <v>50183.719510668874</v>
      </c>
    </row>
    <row r="26" spans="1:35" ht="19" x14ac:dyDescent="0.25">
      <c r="A26" s="25">
        <v>16</v>
      </c>
      <c r="B26" s="26">
        <f t="shared" si="0"/>
        <v>-1180.4912944424614</v>
      </c>
      <c r="C26" s="26">
        <f t="shared" si="1"/>
        <v>-681.66281229218873</v>
      </c>
      <c r="D26" s="26">
        <f t="shared" si="2"/>
        <v>-498.82848215027258</v>
      </c>
      <c r="E26" s="27">
        <f t="shared" si="3"/>
        <v>272166.29643472529</v>
      </c>
      <c r="F26" s="28"/>
      <c r="G26" s="29">
        <v>76</v>
      </c>
      <c r="H26" s="26">
        <f t="shared" si="4"/>
        <v>-1180.4912944424614</v>
      </c>
      <c r="I26" s="26">
        <f t="shared" si="5"/>
        <v>-601.04375845895936</v>
      </c>
      <c r="J26" s="26">
        <f t="shared" si="6"/>
        <v>-579.44753598350212</v>
      </c>
      <c r="K26" s="27">
        <f t="shared" si="7"/>
        <v>239838.05584760031</v>
      </c>
      <c r="L26" s="28"/>
      <c r="M26" s="29">
        <f t="shared" si="8"/>
        <v>136</v>
      </c>
      <c r="N26" s="26">
        <f t="shared" si="9"/>
        <v>-1180.4912944424614</v>
      </c>
      <c r="O26" s="26">
        <f t="shared" si="10"/>
        <v>-507.39531261317177</v>
      </c>
      <c r="P26" s="26">
        <f t="shared" si="11"/>
        <v>-673.09598182928971</v>
      </c>
      <c r="Q26" s="27">
        <f t="shared" si="12"/>
        <v>202285.02906343972</v>
      </c>
      <c r="R26" s="28"/>
      <c r="S26" s="29">
        <f t="shared" si="13"/>
        <v>196</v>
      </c>
      <c r="T26" s="26">
        <f t="shared" si="14"/>
        <v>-1180.4912944424614</v>
      </c>
      <c r="U26" s="26">
        <f t="shared" si="15"/>
        <v>-398.61170635213477</v>
      </c>
      <c r="V26" s="26">
        <f t="shared" si="16"/>
        <v>-781.87958809032659</v>
      </c>
      <c r="W26" s="27">
        <f t="shared" si="17"/>
        <v>158662.80295276386</v>
      </c>
      <c r="X26" s="28"/>
      <c r="Y26" s="29">
        <f t="shared" si="18"/>
        <v>256</v>
      </c>
      <c r="Z26" s="26">
        <f t="shared" si="19"/>
        <v>-1180.4912944424614</v>
      </c>
      <c r="AA26" s="26">
        <f t="shared" si="20"/>
        <v>-272.2468437612128</v>
      </c>
      <c r="AB26" s="26">
        <f t="shared" si="21"/>
        <v>-908.24445068124862</v>
      </c>
      <c r="AC26" s="27">
        <f t="shared" si="22"/>
        <v>107990.49305380412</v>
      </c>
      <c r="AD26" s="28"/>
      <c r="AE26" s="29">
        <f t="shared" si="23"/>
        <v>316</v>
      </c>
      <c r="AF26" s="26">
        <f t="shared" si="24"/>
        <v>-1180.4912944424614</v>
      </c>
      <c r="AG26" s="26">
        <f t="shared" si="25"/>
        <v>-125.4592987766715</v>
      </c>
      <c r="AH26" s="26">
        <f t="shared" si="26"/>
        <v>-1055.03199566579</v>
      </c>
      <c r="AI26" s="30">
        <f t="shared" si="27"/>
        <v>49128.687515003083</v>
      </c>
    </row>
    <row r="27" spans="1:35" ht="19" x14ac:dyDescent="0.25">
      <c r="A27" s="25">
        <v>17</v>
      </c>
      <c r="B27" s="26">
        <f t="shared" si="0"/>
        <v>-1180.4912944424614</v>
      </c>
      <c r="C27" s="26">
        <f t="shared" si="1"/>
        <v>-680.41574108681323</v>
      </c>
      <c r="D27" s="26">
        <f t="shared" si="2"/>
        <v>-500.07555335564825</v>
      </c>
      <c r="E27" s="27">
        <f t="shared" si="3"/>
        <v>271666.22088136966</v>
      </c>
      <c r="F27" s="28"/>
      <c r="G27" s="29">
        <v>77</v>
      </c>
      <c r="H27" s="26">
        <f t="shared" si="4"/>
        <v>-1180.4912944424614</v>
      </c>
      <c r="I27" s="26">
        <f t="shared" si="5"/>
        <v>-599.59513961900052</v>
      </c>
      <c r="J27" s="26">
        <f t="shared" si="6"/>
        <v>-580.89615482346096</v>
      </c>
      <c r="K27" s="27">
        <f t="shared" si="7"/>
        <v>239257.15969277686</v>
      </c>
      <c r="L27" s="28"/>
      <c r="M27" s="29">
        <f t="shared" si="8"/>
        <v>137</v>
      </c>
      <c r="N27" s="26">
        <f t="shared" si="9"/>
        <v>-1180.4912944424614</v>
      </c>
      <c r="O27" s="26">
        <f t="shared" si="10"/>
        <v>-505.71257265859862</v>
      </c>
      <c r="P27" s="26">
        <f t="shared" si="11"/>
        <v>-674.77872178386292</v>
      </c>
      <c r="Q27" s="27">
        <f t="shared" si="12"/>
        <v>201610.25034165586</v>
      </c>
      <c r="R27" s="28"/>
      <c r="S27" s="29">
        <f t="shared" si="13"/>
        <v>197</v>
      </c>
      <c r="T27" s="26">
        <f t="shared" si="14"/>
        <v>-1180.4912944424614</v>
      </c>
      <c r="U27" s="26">
        <f t="shared" si="15"/>
        <v>-396.65700738190901</v>
      </c>
      <c r="V27" s="26">
        <f t="shared" si="16"/>
        <v>-783.83428706055247</v>
      </c>
      <c r="W27" s="27">
        <f t="shared" si="17"/>
        <v>157878.96866570332</v>
      </c>
      <c r="X27" s="28"/>
      <c r="Y27" s="29">
        <f t="shared" si="18"/>
        <v>257</v>
      </c>
      <c r="Z27" s="26">
        <f t="shared" si="19"/>
        <v>-1180.4912944424614</v>
      </c>
      <c r="AA27" s="26">
        <f t="shared" si="20"/>
        <v>-269.97623263450964</v>
      </c>
      <c r="AB27" s="26">
        <f t="shared" si="21"/>
        <v>-910.51506180795172</v>
      </c>
      <c r="AC27" s="27">
        <f t="shared" si="22"/>
        <v>107079.97799199617</v>
      </c>
      <c r="AD27" s="28"/>
      <c r="AE27" s="29">
        <f t="shared" si="23"/>
        <v>317</v>
      </c>
      <c r="AF27" s="26">
        <f t="shared" si="24"/>
        <v>-1180.4912944424614</v>
      </c>
      <c r="AG27" s="26">
        <f t="shared" si="25"/>
        <v>-122.82171878750702</v>
      </c>
      <c r="AH27" s="26">
        <f t="shared" si="26"/>
        <v>-1057.6695756549543</v>
      </c>
      <c r="AI27" s="30">
        <f t="shared" si="27"/>
        <v>48071.01793934813</v>
      </c>
    </row>
    <row r="28" spans="1:35" ht="19" x14ac:dyDescent="0.25">
      <c r="A28" s="25">
        <v>18</v>
      </c>
      <c r="B28" s="26">
        <f t="shared" si="0"/>
        <v>-1180.4912944424614</v>
      </c>
      <c r="C28" s="26">
        <f t="shared" si="1"/>
        <v>-679.165552203424</v>
      </c>
      <c r="D28" s="26">
        <f t="shared" si="2"/>
        <v>-501.32574223903737</v>
      </c>
      <c r="E28" s="27">
        <f t="shared" si="3"/>
        <v>271164.89513913065</v>
      </c>
      <c r="F28" s="28"/>
      <c r="G28" s="29">
        <v>78</v>
      </c>
      <c r="H28" s="26">
        <f t="shared" si="4"/>
        <v>-1180.4912944424614</v>
      </c>
      <c r="I28" s="26">
        <f t="shared" si="5"/>
        <v>-598.14289923194178</v>
      </c>
      <c r="J28" s="26">
        <f t="shared" si="6"/>
        <v>-582.34839521051958</v>
      </c>
      <c r="K28" s="27">
        <f t="shared" si="7"/>
        <v>238674.81129756634</v>
      </c>
      <c r="L28" s="28"/>
      <c r="M28" s="29">
        <f t="shared" si="8"/>
        <v>138</v>
      </c>
      <c r="N28" s="26">
        <f t="shared" si="9"/>
        <v>-1180.4912944424614</v>
      </c>
      <c r="O28" s="26">
        <f t="shared" si="10"/>
        <v>-504.02562585413892</v>
      </c>
      <c r="P28" s="26">
        <f t="shared" si="11"/>
        <v>-676.46566858832227</v>
      </c>
      <c r="Q28" s="27">
        <f t="shared" si="12"/>
        <v>200933.78467306754</v>
      </c>
      <c r="R28" s="28"/>
      <c r="S28" s="29">
        <f t="shared" si="13"/>
        <v>198</v>
      </c>
      <c r="T28" s="26">
        <f t="shared" si="14"/>
        <v>-1180.4912944424614</v>
      </c>
      <c r="U28" s="26">
        <f t="shared" si="15"/>
        <v>-394.69742166425755</v>
      </c>
      <c r="V28" s="26">
        <f t="shared" si="16"/>
        <v>-785.79387277820388</v>
      </c>
      <c r="W28" s="27">
        <f t="shared" si="17"/>
        <v>157093.1747929251</v>
      </c>
      <c r="X28" s="28"/>
      <c r="Y28" s="29">
        <f t="shared" si="18"/>
        <v>258</v>
      </c>
      <c r="Z28" s="26">
        <f t="shared" si="19"/>
        <v>-1180.4912944424614</v>
      </c>
      <c r="AA28" s="26">
        <f t="shared" si="20"/>
        <v>-267.69994497998977</v>
      </c>
      <c r="AB28" s="26">
        <f t="shared" si="21"/>
        <v>-912.79134946247154</v>
      </c>
      <c r="AC28" s="27">
        <f t="shared" si="22"/>
        <v>106167.18664253371</v>
      </c>
      <c r="AD28" s="28"/>
      <c r="AE28" s="29">
        <f t="shared" si="23"/>
        <v>318</v>
      </c>
      <c r="AF28" s="26">
        <f t="shared" si="24"/>
        <v>-1180.4912944424614</v>
      </c>
      <c r="AG28" s="26">
        <f t="shared" si="25"/>
        <v>-120.17754484836964</v>
      </c>
      <c r="AH28" s="26">
        <f t="shared" si="26"/>
        <v>-1060.3137495940916</v>
      </c>
      <c r="AI28" s="30">
        <f t="shared" si="27"/>
        <v>47010.70418975404</v>
      </c>
    </row>
    <row r="29" spans="1:35" ht="19" x14ac:dyDescent="0.25">
      <c r="A29" s="25">
        <v>19</v>
      </c>
      <c r="B29" s="26">
        <f t="shared" si="0"/>
        <v>-1180.4912944424614</v>
      </c>
      <c r="C29" s="26">
        <f t="shared" si="1"/>
        <v>-677.91223784782653</v>
      </c>
      <c r="D29" s="26">
        <f t="shared" si="2"/>
        <v>-502.57905659463501</v>
      </c>
      <c r="E29" s="27">
        <f t="shared" si="3"/>
        <v>270662.31608253601</v>
      </c>
      <c r="F29" s="28"/>
      <c r="G29" s="29">
        <v>79</v>
      </c>
      <c r="H29" s="26">
        <f t="shared" si="4"/>
        <v>-1180.4912944424614</v>
      </c>
      <c r="I29" s="26">
        <f t="shared" si="5"/>
        <v>-596.68702824391562</v>
      </c>
      <c r="J29" s="26">
        <f t="shared" si="6"/>
        <v>-583.80426619854586</v>
      </c>
      <c r="K29" s="27">
        <f t="shared" si="7"/>
        <v>238091.0070313678</v>
      </c>
      <c r="L29" s="28"/>
      <c r="M29" s="29">
        <f t="shared" si="8"/>
        <v>139</v>
      </c>
      <c r="N29" s="26">
        <f t="shared" si="9"/>
        <v>-1180.4912944424614</v>
      </c>
      <c r="O29" s="26">
        <f t="shared" si="10"/>
        <v>-502.33446168266806</v>
      </c>
      <c r="P29" s="26">
        <f t="shared" si="11"/>
        <v>-678.15683275979325</v>
      </c>
      <c r="Q29" s="27">
        <f t="shared" si="12"/>
        <v>200255.62784030774</v>
      </c>
      <c r="R29" s="28"/>
      <c r="S29" s="29">
        <f t="shared" si="13"/>
        <v>199</v>
      </c>
      <c r="T29" s="26">
        <f t="shared" si="14"/>
        <v>-1180.4912944424614</v>
      </c>
      <c r="U29" s="26">
        <f t="shared" si="15"/>
        <v>-392.73293698231208</v>
      </c>
      <c r="V29" s="26">
        <f t="shared" si="16"/>
        <v>-787.75835746014934</v>
      </c>
      <c r="W29" s="27">
        <f t="shared" si="17"/>
        <v>156305.41643546495</v>
      </c>
      <c r="X29" s="28"/>
      <c r="Y29" s="29">
        <f t="shared" si="18"/>
        <v>259</v>
      </c>
      <c r="Z29" s="26">
        <f t="shared" si="19"/>
        <v>-1180.4912944424614</v>
      </c>
      <c r="AA29" s="26">
        <f t="shared" si="20"/>
        <v>-265.41796660633361</v>
      </c>
      <c r="AB29" s="26">
        <f t="shared" si="21"/>
        <v>-915.07332783612776</v>
      </c>
      <c r="AC29" s="27">
        <f t="shared" si="22"/>
        <v>105252.11331469758</v>
      </c>
      <c r="AD29" s="28"/>
      <c r="AE29" s="29">
        <f t="shared" si="23"/>
        <v>319</v>
      </c>
      <c r="AF29" s="26">
        <f t="shared" si="24"/>
        <v>-1180.4912944424614</v>
      </c>
      <c r="AG29" s="26">
        <f t="shared" si="25"/>
        <v>-117.52676047438442</v>
      </c>
      <c r="AH29" s="26">
        <f t="shared" si="26"/>
        <v>-1062.9645339680769</v>
      </c>
      <c r="AI29" s="30">
        <f t="shared" si="27"/>
        <v>45947.739655785961</v>
      </c>
    </row>
    <row r="30" spans="1:35" ht="19" x14ac:dyDescent="0.25">
      <c r="A30" s="25">
        <v>20</v>
      </c>
      <c r="B30" s="26">
        <f t="shared" si="0"/>
        <v>-1180.4912944424614</v>
      </c>
      <c r="C30" s="26">
        <f t="shared" si="1"/>
        <v>-676.65579020633993</v>
      </c>
      <c r="D30" s="26">
        <f t="shared" si="2"/>
        <v>-503.83550423612149</v>
      </c>
      <c r="E30" s="27">
        <f t="shared" si="3"/>
        <v>270158.4805782999</v>
      </c>
      <c r="F30" s="28"/>
      <c r="G30" s="29">
        <v>80</v>
      </c>
      <c r="H30" s="26">
        <f t="shared" si="4"/>
        <v>-1180.4912944424614</v>
      </c>
      <c r="I30" s="26">
        <f t="shared" si="5"/>
        <v>-595.22751757841934</v>
      </c>
      <c r="J30" s="26">
        <f t="shared" si="6"/>
        <v>-585.26377686404214</v>
      </c>
      <c r="K30" s="27">
        <f t="shared" si="7"/>
        <v>237505.74325450376</v>
      </c>
      <c r="L30" s="28"/>
      <c r="M30" s="29">
        <f t="shared" si="8"/>
        <v>140</v>
      </c>
      <c r="N30" s="26">
        <f t="shared" si="9"/>
        <v>-1180.4912944424614</v>
      </c>
      <c r="O30" s="26">
        <f t="shared" si="10"/>
        <v>-500.63906960076855</v>
      </c>
      <c r="P30" s="26">
        <f t="shared" si="11"/>
        <v>-679.85222484169287</v>
      </c>
      <c r="Q30" s="27">
        <f t="shared" si="12"/>
        <v>199575.77561546606</v>
      </c>
      <c r="R30" s="28"/>
      <c r="S30" s="29">
        <f t="shared" si="13"/>
        <v>200</v>
      </c>
      <c r="T30" s="26">
        <f t="shared" si="14"/>
        <v>-1180.4912944424614</v>
      </c>
      <c r="U30" s="26">
        <f t="shared" si="15"/>
        <v>-390.76354108866173</v>
      </c>
      <c r="V30" s="26">
        <f t="shared" si="16"/>
        <v>-789.7277533537997</v>
      </c>
      <c r="W30" s="27">
        <f t="shared" si="17"/>
        <v>155515.68868211115</v>
      </c>
      <c r="X30" s="28"/>
      <c r="Y30" s="29">
        <f t="shared" si="18"/>
        <v>260</v>
      </c>
      <c r="Z30" s="26">
        <f t="shared" si="19"/>
        <v>-1180.4912944424614</v>
      </c>
      <c r="AA30" s="26">
        <f t="shared" si="20"/>
        <v>-263.13028328674329</v>
      </c>
      <c r="AB30" s="26">
        <f t="shared" si="21"/>
        <v>-917.36101115571819</v>
      </c>
      <c r="AC30" s="27">
        <f t="shared" si="22"/>
        <v>104334.75230354186</v>
      </c>
      <c r="AD30" s="28"/>
      <c r="AE30" s="29">
        <f t="shared" si="23"/>
        <v>320</v>
      </c>
      <c r="AF30" s="26">
        <f t="shared" si="24"/>
        <v>-1180.4912944424614</v>
      </c>
      <c r="AG30" s="26">
        <f t="shared" si="25"/>
        <v>-114.86934913946423</v>
      </c>
      <c r="AH30" s="26">
        <f t="shared" si="26"/>
        <v>-1065.6219453029971</v>
      </c>
      <c r="AI30" s="30">
        <f t="shared" si="27"/>
        <v>44882.117710482962</v>
      </c>
    </row>
    <row r="31" spans="1:35" ht="19" x14ac:dyDescent="0.25">
      <c r="A31" s="25">
        <v>21</v>
      </c>
      <c r="B31" s="26">
        <f t="shared" si="0"/>
        <v>-1180.4912944424614</v>
      </c>
      <c r="C31" s="26">
        <f t="shared" si="1"/>
        <v>-675.39620144574963</v>
      </c>
      <c r="D31" s="26">
        <f t="shared" si="2"/>
        <v>-505.09509299671186</v>
      </c>
      <c r="E31" s="27">
        <f t="shared" si="3"/>
        <v>269653.38548530318</v>
      </c>
      <c r="F31" s="28"/>
      <c r="G31" s="29">
        <v>81</v>
      </c>
      <c r="H31" s="26">
        <f t="shared" si="4"/>
        <v>-1180.4912944424614</v>
      </c>
      <c r="I31" s="26">
        <f t="shared" si="5"/>
        <v>-593.76435813625903</v>
      </c>
      <c r="J31" s="26">
        <f t="shared" si="6"/>
        <v>-586.72693630620222</v>
      </c>
      <c r="K31" s="27">
        <f t="shared" si="7"/>
        <v>236919.01631819757</v>
      </c>
      <c r="L31" s="28"/>
      <c r="M31" s="29">
        <f t="shared" si="8"/>
        <v>141</v>
      </c>
      <c r="N31" s="26">
        <f t="shared" si="9"/>
        <v>-1180.4912944424614</v>
      </c>
      <c r="O31" s="26">
        <f t="shared" si="10"/>
        <v>-498.93943903866426</v>
      </c>
      <c r="P31" s="26">
        <f t="shared" si="11"/>
        <v>-681.55185540379694</v>
      </c>
      <c r="Q31" s="27">
        <f t="shared" si="12"/>
        <v>198894.22376006228</v>
      </c>
      <c r="R31" s="28"/>
      <c r="S31" s="29">
        <f t="shared" si="13"/>
        <v>201</v>
      </c>
      <c r="T31" s="26">
        <f t="shared" si="14"/>
        <v>-1180.4912944424614</v>
      </c>
      <c r="U31" s="26">
        <f t="shared" si="15"/>
        <v>-388.7892217052771</v>
      </c>
      <c r="V31" s="26">
        <f t="shared" si="16"/>
        <v>-791.70207273718427</v>
      </c>
      <c r="W31" s="27">
        <f t="shared" si="17"/>
        <v>154723.98660937397</v>
      </c>
      <c r="X31" s="28"/>
      <c r="Y31" s="29">
        <f t="shared" si="18"/>
        <v>261</v>
      </c>
      <c r="Z31" s="26">
        <f t="shared" si="19"/>
        <v>-1180.4912944424614</v>
      </c>
      <c r="AA31" s="26">
        <f t="shared" si="20"/>
        <v>-260.83688075885397</v>
      </c>
      <c r="AB31" s="26">
        <f t="shared" si="21"/>
        <v>-919.65441368360746</v>
      </c>
      <c r="AC31" s="27">
        <f t="shared" si="22"/>
        <v>103415.09788985825</v>
      </c>
      <c r="AD31" s="28"/>
      <c r="AE31" s="29">
        <f t="shared" si="23"/>
        <v>321</v>
      </c>
      <c r="AF31" s="26">
        <f t="shared" si="24"/>
        <v>-1180.4912944424614</v>
      </c>
      <c r="AG31" s="26">
        <f t="shared" si="25"/>
        <v>-112.20529427620673</v>
      </c>
      <c r="AH31" s="26">
        <f t="shared" si="26"/>
        <v>-1068.2860001662548</v>
      </c>
      <c r="AI31" s="30">
        <f t="shared" si="27"/>
        <v>43813.831710316706</v>
      </c>
    </row>
    <row r="32" spans="1:35" ht="19" x14ac:dyDescent="0.25">
      <c r="A32" s="25">
        <v>22</v>
      </c>
      <c r="B32" s="26">
        <f t="shared" si="0"/>
        <v>-1180.4912944424614</v>
      </c>
      <c r="C32" s="26">
        <f t="shared" si="1"/>
        <v>-674.1334637132577</v>
      </c>
      <c r="D32" s="26">
        <f t="shared" si="2"/>
        <v>-506.35783072920367</v>
      </c>
      <c r="E32" s="27">
        <f t="shared" si="3"/>
        <v>269147.02765457396</v>
      </c>
      <c r="F32" s="28"/>
      <c r="G32" s="29">
        <v>82</v>
      </c>
      <c r="H32" s="26">
        <f t="shared" si="4"/>
        <v>-1180.4912944424614</v>
      </c>
      <c r="I32" s="26">
        <f t="shared" si="5"/>
        <v>-592.29754079549366</v>
      </c>
      <c r="J32" s="26">
        <f t="shared" si="6"/>
        <v>-588.19375364696771</v>
      </c>
      <c r="K32" s="27">
        <f t="shared" si="7"/>
        <v>236330.82256455059</v>
      </c>
      <c r="L32" s="28"/>
      <c r="M32" s="29">
        <f t="shared" si="8"/>
        <v>142</v>
      </c>
      <c r="N32" s="26">
        <f t="shared" si="9"/>
        <v>-1180.4912944424614</v>
      </c>
      <c r="O32" s="26">
        <f t="shared" si="10"/>
        <v>-497.2355594001549</v>
      </c>
      <c r="P32" s="26">
        <f t="shared" si="11"/>
        <v>-683.25573504230647</v>
      </c>
      <c r="Q32" s="27">
        <f t="shared" si="12"/>
        <v>198210.96802501997</v>
      </c>
      <c r="R32" s="28"/>
      <c r="S32" s="29">
        <f t="shared" si="13"/>
        <v>202</v>
      </c>
      <c r="T32" s="26">
        <f t="shared" si="14"/>
        <v>-1180.4912944424614</v>
      </c>
      <c r="U32" s="26">
        <f t="shared" si="15"/>
        <v>-386.8099665234343</v>
      </c>
      <c r="V32" s="26">
        <f t="shared" si="16"/>
        <v>-793.68132791902713</v>
      </c>
      <c r="W32" s="27">
        <f t="shared" si="17"/>
        <v>153930.30528145493</v>
      </c>
      <c r="X32" s="28"/>
      <c r="Y32" s="29">
        <f t="shared" si="18"/>
        <v>262</v>
      </c>
      <c r="Z32" s="26">
        <f t="shared" si="19"/>
        <v>-1180.4912944424614</v>
      </c>
      <c r="AA32" s="26">
        <f t="shared" si="20"/>
        <v>-258.53774472464499</v>
      </c>
      <c r="AB32" s="26">
        <f t="shared" si="21"/>
        <v>-921.95354971781649</v>
      </c>
      <c r="AC32" s="27">
        <f t="shared" si="22"/>
        <v>102493.14434014044</v>
      </c>
      <c r="AD32" s="28"/>
      <c r="AE32" s="29">
        <f t="shared" si="23"/>
        <v>322</v>
      </c>
      <c r="AF32" s="26">
        <f t="shared" si="24"/>
        <v>-1180.4912944424614</v>
      </c>
      <c r="AG32" s="26">
        <f t="shared" si="25"/>
        <v>-109.53457927579107</v>
      </c>
      <c r="AH32" s="26">
        <f t="shared" si="26"/>
        <v>-1070.9567151666704</v>
      </c>
      <c r="AI32" s="30">
        <f t="shared" si="27"/>
        <v>42742.874995150036</v>
      </c>
    </row>
    <row r="33" spans="1:35" ht="19" x14ac:dyDescent="0.25">
      <c r="A33" s="25">
        <v>23</v>
      </c>
      <c r="B33" s="26">
        <f t="shared" si="0"/>
        <v>-1180.4912944424614</v>
      </c>
      <c r="C33" s="26">
        <f t="shared" si="1"/>
        <v>-672.86756913643478</v>
      </c>
      <c r="D33" s="26">
        <f t="shared" si="2"/>
        <v>-507.62372530602664</v>
      </c>
      <c r="E33" s="27">
        <f t="shared" si="3"/>
        <v>268639.40392926795</v>
      </c>
      <c r="F33" s="28"/>
      <c r="G33" s="29">
        <v>83</v>
      </c>
      <c r="H33" s="26">
        <f t="shared" si="4"/>
        <v>-1180.4912944424614</v>
      </c>
      <c r="I33" s="26">
        <f t="shared" si="5"/>
        <v>-590.82705641137625</v>
      </c>
      <c r="J33" s="26">
        <f t="shared" si="6"/>
        <v>-589.66423803108512</v>
      </c>
      <c r="K33" s="27">
        <f t="shared" si="7"/>
        <v>235741.15832651951</v>
      </c>
      <c r="L33" s="28"/>
      <c r="M33" s="29">
        <f t="shared" si="8"/>
        <v>143</v>
      </c>
      <c r="N33" s="26">
        <f t="shared" si="9"/>
        <v>-1180.4912944424614</v>
      </c>
      <c r="O33" s="26">
        <f t="shared" si="10"/>
        <v>-495.5274200625492</v>
      </c>
      <c r="P33" s="26">
        <f t="shared" si="11"/>
        <v>-684.96387437991234</v>
      </c>
      <c r="Q33" s="27">
        <f t="shared" si="12"/>
        <v>197526.00415064007</v>
      </c>
      <c r="R33" s="28"/>
      <c r="S33" s="29">
        <f t="shared" si="13"/>
        <v>203</v>
      </c>
      <c r="T33" s="26">
        <f t="shared" si="14"/>
        <v>-1180.4912944424614</v>
      </c>
      <c r="U33" s="26">
        <f t="shared" si="15"/>
        <v>-384.8257632036366</v>
      </c>
      <c r="V33" s="26">
        <f t="shared" si="16"/>
        <v>-795.66553123882477</v>
      </c>
      <c r="W33" s="27">
        <f t="shared" si="17"/>
        <v>153134.6397502161</v>
      </c>
      <c r="X33" s="28"/>
      <c r="Y33" s="29">
        <f t="shared" si="18"/>
        <v>263</v>
      </c>
      <c r="Z33" s="26">
        <f t="shared" si="19"/>
        <v>-1180.4912944424614</v>
      </c>
      <c r="AA33" s="26">
        <f t="shared" si="20"/>
        <v>-256.23286085035045</v>
      </c>
      <c r="AB33" s="26">
        <f t="shared" si="21"/>
        <v>-924.25843359211103</v>
      </c>
      <c r="AC33" s="27">
        <f t="shared" si="22"/>
        <v>101568.88590654833</v>
      </c>
      <c r="AD33" s="28"/>
      <c r="AE33" s="29">
        <f t="shared" si="23"/>
        <v>323</v>
      </c>
      <c r="AF33" s="26">
        <f t="shared" si="24"/>
        <v>-1180.4912944424614</v>
      </c>
      <c r="AG33" s="26">
        <f t="shared" si="25"/>
        <v>-106.85718748787441</v>
      </c>
      <c r="AH33" s="26">
        <f t="shared" si="26"/>
        <v>-1073.634106954587</v>
      </c>
      <c r="AI33" s="30">
        <f t="shared" si="27"/>
        <v>41669.240888195447</v>
      </c>
    </row>
    <row r="34" spans="1:35" ht="19" x14ac:dyDescent="0.25">
      <c r="A34" s="25">
        <v>24</v>
      </c>
      <c r="B34" s="26">
        <f t="shared" si="0"/>
        <v>-1180.4912944424614</v>
      </c>
      <c r="C34" s="26">
        <f t="shared" si="1"/>
        <v>-671.59850982316971</v>
      </c>
      <c r="D34" s="26">
        <f t="shared" si="2"/>
        <v>-508.89278461929166</v>
      </c>
      <c r="E34" s="27">
        <f t="shared" si="3"/>
        <v>268130.51114464866</v>
      </c>
      <c r="F34" s="28"/>
      <c r="G34" s="29">
        <v>84</v>
      </c>
      <c r="H34" s="26">
        <f t="shared" si="4"/>
        <v>-1180.4912944424614</v>
      </c>
      <c r="I34" s="26">
        <f t="shared" si="5"/>
        <v>-589.35289581629843</v>
      </c>
      <c r="J34" s="26">
        <f t="shared" si="6"/>
        <v>-591.13839862616294</v>
      </c>
      <c r="K34" s="27">
        <f t="shared" si="7"/>
        <v>235150.01992789336</v>
      </c>
      <c r="L34" s="28"/>
      <c r="M34" s="29">
        <f t="shared" si="8"/>
        <v>144</v>
      </c>
      <c r="N34" s="26">
        <f t="shared" si="9"/>
        <v>-1180.4912944424614</v>
      </c>
      <c r="O34" s="26">
        <f t="shared" si="10"/>
        <v>-493.81501037659939</v>
      </c>
      <c r="P34" s="26">
        <f t="shared" si="11"/>
        <v>-686.67628406586198</v>
      </c>
      <c r="Q34" s="27">
        <f t="shared" si="12"/>
        <v>196839.32786657423</v>
      </c>
      <c r="R34" s="28"/>
      <c r="S34" s="29">
        <f t="shared" si="13"/>
        <v>204</v>
      </c>
      <c r="T34" s="26">
        <f t="shared" si="14"/>
        <v>-1180.4912944424614</v>
      </c>
      <c r="U34" s="26">
        <f t="shared" si="15"/>
        <v>-382.83659937553966</v>
      </c>
      <c r="V34" s="26">
        <f t="shared" si="16"/>
        <v>-797.6546950669217</v>
      </c>
      <c r="W34" s="27">
        <f t="shared" si="17"/>
        <v>152336.98505514918</v>
      </c>
      <c r="X34" s="28"/>
      <c r="Y34" s="29">
        <f t="shared" si="18"/>
        <v>264</v>
      </c>
      <c r="Z34" s="26">
        <f t="shared" si="19"/>
        <v>-1180.4912944424614</v>
      </c>
      <c r="AA34" s="26">
        <f t="shared" si="20"/>
        <v>-253.92221476637013</v>
      </c>
      <c r="AB34" s="26">
        <f t="shared" si="21"/>
        <v>-926.56907967609118</v>
      </c>
      <c r="AC34" s="27">
        <f t="shared" si="22"/>
        <v>100642.31682687224</v>
      </c>
      <c r="AD34" s="28"/>
      <c r="AE34" s="29">
        <f t="shared" si="23"/>
        <v>324</v>
      </c>
      <c r="AF34" s="26">
        <f t="shared" si="24"/>
        <v>-1180.4912944424614</v>
      </c>
      <c r="AG34" s="26">
        <f t="shared" si="25"/>
        <v>-104.17310222048795</v>
      </c>
      <c r="AH34" s="26">
        <f t="shared" si="26"/>
        <v>-1076.3181922219733</v>
      </c>
      <c r="AI34" s="30">
        <f t="shared" si="27"/>
        <v>40592.922695973473</v>
      </c>
    </row>
    <row r="35" spans="1:35" ht="19" x14ac:dyDescent="0.25">
      <c r="A35" s="25">
        <v>25</v>
      </c>
      <c r="B35" s="26">
        <f t="shared" si="0"/>
        <v>-1180.4912944424614</v>
      </c>
      <c r="C35" s="26">
        <f t="shared" si="1"/>
        <v>-670.32627786162152</v>
      </c>
      <c r="D35" s="26">
        <f t="shared" si="2"/>
        <v>-510.1650165808399</v>
      </c>
      <c r="E35" s="27">
        <f t="shared" si="3"/>
        <v>267620.34612806782</v>
      </c>
      <c r="F35" s="28"/>
      <c r="G35" s="29">
        <v>85</v>
      </c>
      <c r="H35" s="26">
        <f t="shared" si="4"/>
        <v>-1180.4912944424614</v>
      </c>
      <c r="I35" s="26">
        <f t="shared" si="5"/>
        <v>-587.87504981973302</v>
      </c>
      <c r="J35" s="26">
        <f t="shared" si="6"/>
        <v>-592.61624462272835</v>
      </c>
      <c r="K35" s="27">
        <f t="shared" si="7"/>
        <v>234557.40368327062</v>
      </c>
      <c r="L35" s="28"/>
      <c r="M35" s="29">
        <f t="shared" si="8"/>
        <v>145</v>
      </c>
      <c r="N35" s="26">
        <f t="shared" si="9"/>
        <v>-1180.4912944424614</v>
      </c>
      <c r="O35" s="26">
        <f t="shared" si="10"/>
        <v>-492.09831966643475</v>
      </c>
      <c r="P35" s="26">
        <f t="shared" si="11"/>
        <v>-688.39297477602668</v>
      </c>
      <c r="Q35" s="27">
        <f t="shared" si="12"/>
        <v>196150.93489179818</v>
      </c>
      <c r="R35" s="28"/>
      <c r="S35" s="29">
        <f t="shared" si="13"/>
        <v>205</v>
      </c>
      <c r="T35" s="26">
        <f t="shared" si="14"/>
        <v>-1180.4912944424614</v>
      </c>
      <c r="U35" s="26">
        <f t="shared" si="15"/>
        <v>-380.8424626378723</v>
      </c>
      <c r="V35" s="26">
        <f t="shared" si="16"/>
        <v>-799.64883180458912</v>
      </c>
      <c r="W35" s="27">
        <f t="shared" si="17"/>
        <v>151537.33622334458</v>
      </c>
      <c r="X35" s="28"/>
      <c r="Y35" s="29">
        <f t="shared" si="18"/>
        <v>265</v>
      </c>
      <c r="Z35" s="26">
        <f t="shared" si="19"/>
        <v>-1180.4912944424614</v>
      </c>
      <c r="AA35" s="26">
        <f t="shared" si="20"/>
        <v>-251.60579206717995</v>
      </c>
      <c r="AB35" s="26">
        <f t="shared" si="21"/>
        <v>-928.88550237528148</v>
      </c>
      <c r="AC35" s="27">
        <f t="shared" si="22"/>
        <v>99713.431324496953</v>
      </c>
      <c r="AD35" s="28"/>
      <c r="AE35" s="29">
        <f t="shared" si="23"/>
        <v>325</v>
      </c>
      <c r="AF35" s="26">
        <f t="shared" si="24"/>
        <v>-1180.4912944424614</v>
      </c>
      <c r="AG35" s="26">
        <f t="shared" si="25"/>
        <v>-101.48230673993301</v>
      </c>
      <c r="AH35" s="26">
        <f t="shared" si="26"/>
        <v>-1079.0089877025282</v>
      </c>
      <c r="AI35" s="30">
        <f t="shared" si="27"/>
        <v>39513.913708270942</v>
      </c>
    </row>
    <row r="36" spans="1:35" ht="19" x14ac:dyDescent="0.25">
      <c r="A36" s="25">
        <v>26</v>
      </c>
      <c r="B36" s="26">
        <f t="shared" si="0"/>
        <v>-1180.4912944424614</v>
      </c>
      <c r="C36" s="26">
        <f t="shared" si="1"/>
        <v>-669.05086532016924</v>
      </c>
      <c r="D36" s="26">
        <f t="shared" si="2"/>
        <v>-511.44042912229196</v>
      </c>
      <c r="E36" s="27">
        <f t="shared" si="3"/>
        <v>267108.90569894551</v>
      </c>
      <c r="F36" s="28"/>
      <c r="G36" s="29">
        <v>86</v>
      </c>
      <c r="H36" s="26">
        <f t="shared" si="4"/>
        <v>-1180.4912944424614</v>
      </c>
      <c r="I36" s="26">
        <f t="shared" si="5"/>
        <v>-586.39350920817628</v>
      </c>
      <c r="J36" s="26">
        <f t="shared" si="6"/>
        <v>-594.09778523428508</v>
      </c>
      <c r="K36" s="27">
        <f t="shared" si="7"/>
        <v>233963.30589803634</v>
      </c>
      <c r="L36" s="28"/>
      <c r="M36" s="29">
        <f t="shared" si="8"/>
        <v>146</v>
      </c>
      <c r="N36" s="26">
        <f t="shared" si="9"/>
        <v>-1180.4912944424614</v>
      </c>
      <c r="O36" s="26">
        <f t="shared" si="10"/>
        <v>-490.37733722949457</v>
      </c>
      <c r="P36" s="26">
        <f t="shared" si="11"/>
        <v>-690.11395721296674</v>
      </c>
      <c r="Q36" s="27">
        <f t="shared" si="12"/>
        <v>195460.82093458521</v>
      </c>
      <c r="R36" s="28"/>
      <c r="S36" s="29">
        <f t="shared" si="13"/>
        <v>206</v>
      </c>
      <c r="T36" s="26">
        <f t="shared" si="14"/>
        <v>-1180.4912944424614</v>
      </c>
      <c r="U36" s="26">
        <f t="shared" si="15"/>
        <v>-378.84334055836086</v>
      </c>
      <c r="V36" s="26">
        <f t="shared" si="16"/>
        <v>-801.64795388410062</v>
      </c>
      <c r="W36" s="27">
        <f t="shared" si="17"/>
        <v>150735.68826946049</v>
      </c>
      <c r="X36" s="28"/>
      <c r="Y36" s="29">
        <f t="shared" si="18"/>
        <v>266</v>
      </c>
      <c r="Z36" s="26">
        <f t="shared" si="19"/>
        <v>-1180.4912944424614</v>
      </c>
      <c r="AA36" s="26">
        <f t="shared" si="20"/>
        <v>-249.28357831124174</v>
      </c>
      <c r="AB36" s="26">
        <f t="shared" si="21"/>
        <v>-931.20771613121963</v>
      </c>
      <c r="AC36" s="27">
        <f t="shared" si="22"/>
        <v>98782.223608365734</v>
      </c>
      <c r="AD36" s="28"/>
      <c r="AE36" s="29">
        <f t="shared" si="23"/>
        <v>326</v>
      </c>
      <c r="AF36" s="26">
        <f t="shared" si="24"/>
        <v>-1180.4912944424614</v>
      </c>
      <c r="AG36" s="26">
        <f t="shared" si="25"/>
        <v>-98.78478427067671</v>
      </c>
      <c r="AH36" s="26">
        <f t="shared" si="26"/>
        <v>-1081.7065101717847</v>
      </c>
      <c r="AI36" s="30">
        <f t="shared" si="27"/>
        <v>38432.20719809916</v>
      </c>
    </row>
    <row r="37" spans="1:35" ht="19" x14ac:dyDescent="0.25">
      <c r="A37" s="25">
        <v>27</v>
      </c>
      <c r="B37" s="26">
        <f t="shared" si="0"/>
        <v>-1180.4912944424614</v>
      </c>
      <c r="C37" s="26">
        <f t="shared" si="1"/>
        <v>-667.77226424736364</v>
      </c>
      <c r="D37" s="26">
        <f t="shared" si="2"/>
        <v>-512.71903019509784</v>
      </c>
      <c r="E37" s="27">
        <f t="shared" si="3"/>
        <v>266596.18666875042</v>
      </c>
      <c r="F37" s="28"/>
      <c r="G37" s="29">
        <v>87</v>
      </c>
      <c r="H37" s="26">
        <f t="shared" si="4"/>
        <v>-1180.4912944424614</v>
      </c>
      <c r="I37" s="26">
        <f t="shared" si="5"/>
        <v>-584.90826474509049</v>
      </c>
      <c r="J37" s="26">
        <f t="shared" si="6"/>
        <v>-595.58302969737076</v>
      </c>
      <c r="K37" s="27">
        <f t="shared" si="7"/>
        <v>233367.72286833898</v>
      </c>
      <c r="L37" s="28"/>
      <c r="M37" s="29">
        <f t="shared" si="8"/>
        <v>147</v>
      </c>
      <c r="N37" s="26">
        <f t="shared" si="9"/>
        <v>-1180.4912944424614</v>
      </c>
      <c r="O37" s="26">
        <f t="shared" si="10"/>
        <v>-488.65205233646213</v>
      </c>
      <c r="P37" s="26">
        <f t="shared" si="11"/>
        <v>-691.83924210599912</v>
      </c>
      <c r="Q37" s="27">
        <f t="shared" si="12"/>
        <v>194768.9816924792</v>
      </c>
      <c r="R37" s="28"/>
      <c r="S37" s="29">
        <f t="shared" si="13"/>
        <v>207</v>
      </c>
      <c r="T37" s="26">
        <f t="shared" si="14"/>
        <v>-1180.4912944424614</v>
      </c>
      <c r="U37" s="26">
        <f t="shared" si="15"/>
        <v>-376.83922067365052</v>
      </c>
      <c r="V37" s="26">
        <f t="shared" si="16"/>
        <v>-803.65207376881085</v>
      </c>
      <c r="W37" s="27">
        <f t="shared" si="17"/>
        <v>149932.03619569167</v>
      </c>
      <c r="X37" s="28"/>
      <c r="Y37" s="29">
        <f t="shared" si="18"/>
        <v>267</v>
      </c>
      <c r="Z37" s="26">
        <f t="shared" si="19"/>
        <v>-1180.4912944424614</v>
      </c>
      <c r="AA37" s="26">
        <f t="shared" si="20"/>
        <v>-246.95555902091365</v>
      </c>
      <c r="AB37" s="26">
        <f t="shared" si="21"/>
        <v>-933.53573542154777</v>
      </c>
      <c r="AC37" s="27">
        <f t="shared" si="22"/>
        <v>97848.687872944181</v>
      </c>
      <c r="AD37" s="28"/>
      <c r="AE37" s="29">
        <f t="shared" si="23"/>
        <v>327</v>
      </c>
      <c r="AF37" s="26">
        <f t="shared" si="24"/>
        <v>-1180.4912944424614</v>
      </c>
      <c r="AG37" s="26">
        <f t="shared" si="25"/>
        <v>-96.080517995247249</v>
      </c>
      <c r="AH37" s="26">
        <f t="shared" si="26"/>
        <v>-1084.4107764472142</v>
      </c>
      <c r="AI37" s="30">
        <f t="shared" si="27"/>
        <v>37347.796421651947</v>
      </c>
    </row>
    <row r="38" spans="1:35" ht="19" x14ac:dyDescent="0.25">
      <c r="A38" s="25">
        <v>28</v>
      </c>
      <c r="B38" s="26">
        <f t="shared" si="0"/>
        <v>-1180.4912944424614</v>
      </c>
      <c r="C38" s="26">
        <f t="shared" si="1"/>
        <v>-666.49046667187588</v>
      </c>
      <c r="D38" s="26">
        <f t="shared" si="2"/>
        <v>-514.00082777058549</v>
      </c>
      <c r="E38" s="27">
        <f t="shared" si="3"/>
        <v>266082.18584097986</v>
      </c>
      <c r="F38" s="28"/>
      <c r="G38" s="29">
        <v>88</v>
      </c>
      <c r="H38" s="26">
        <f t="shared" si="4"/>
        <v>-1180.4912944424614</v>
      </c>
      <c r="I38" s="26">
        <f t="shared" si="5"/>
        <v>-583.41930717084722</v>
      </c>
      <c r="J38" s="26">
        <f t="shared" si="6"/>
        <v>-597.07198727161426</v>
      </c>
      <c r="K38" s="27">
        <f t="shared" si="7"/>
        <v>232770.65088106738</v>
      </c>
      <c r="L38" s="28"/>
      <c r="M38" s="29">
        <f t="shared" si="8"/>
        <v>148</v>
      </c>
      <c r="N38" s="26">
        <f t="shared" si="9"/>
        <v>-1180.4912944424614</v>
      </c>
      <c r="O38" s="26">
        <f t="shared" si="10"/>
        <v>-486.92245423119721</v>
      </c>
      <c r="P38" s="26">
        <f t="shared" si="11"/>
        <v>-693.56884021126416</v>
      </c>
      <c r="Q38" s="27">
        <f t="shared" si="12"/>
        <v>194075.41285226794</v>
      </c>
      <c r="R38" s="28"/>
      <c r="S38" s="29">
        <f t="shared" si="13"/>
        <v>208</v>
      </c>
      <c r="T38" s="26">
        <f t="shared" si="14"/>
        <v>-1180.4912944424614</v>
      </c>
      <c r="U38" s="26">
        <f t="shared" si="15"/>
        <v>-374.83009048922861</v>
      </c>
      <c r="V38" s="26">
        <f t="shared" si="16"/>
        <v>-805.66120395323287</v>
      </c>
      <c r="W38" s="27">
        <f t="shared" si="17"/>
        <v>149126.37499173844</v>
      </c>
      <c r="X38" s="28"/>
      <c r="Y38" s="29">
        <f t="shared" si="18"/>
        <v>268</v>
      </c>
      <c r="Z38" s="26">
        <f t="shared" si="19"/>
        <v>-1180.4912944424614</v>
      </c>
      <c r="AA38" s="26">
        <f t="shared" si="20"/>
        <v>-244.62171968235981</v>
      </c>
      <c r="AB38" s="26">
        <f t="shared" si="21"/>
        <v>-935.86957476010173</v>
      </c>
      <c r="AC38" s="27">
        <f t="shared" si="22"/>
        <v>96912.81829818408</v>
      </c>
      <c r="AD38" s="28"/>
      <c r="AE38" s="29">
        <f t="shared" si="23"/>
        <v>328</v>
      </c>
      <c r="AF38" s="26">
        <f t="shared" si="24"/>
        <v>-1180.4912944424614</v>
      </c>
      <c r="AG38" s="26">
        <f t="shared" si="25"/>
        <v>-93.369491054129199</v>
      </c>
      <c r="AH38" s="26">
        <f t="shared" si="26"/>
        <v>-1087.1218033883322</v>
      </c>
      <c r="AI38" s="30">
        <f t="shared" si="27"/>
        <v>36260.674618263613</v>
      </c>
    </row>
    <row r="39" spans="1:35" ht="19" x14ac:dyDescent="0.25">
      <c r="A39" s="25">
        <v>29</v>
      </c>
      <c r="B39" s="26">
        <f t="shared" si="0"/>
        <v>-1180.4912944424614</v>
      </c>
      <c r="C39" s="26">
        <f t="shared" si="1"/>
        <v>-665.20546460244941</v>
      </c>
      <c r="D39" s="26">
        <f t="shared" si="2"/>
        <v>-515.28582984001196</v>
      </c>
      <c r="E39" s="27">
        <f t="shared" si="3"/>
        <v>265566.90001113986</v>
      </c>
      <c r="F39" s="28"/>
      <c r="G39" s="29">
        <v>89</v>
      </c>
      <c r="H39" s="26">
        <f t="shared" si="4"/>
        <v>-1180.4912944424614</v>
      </c>
      <c r="I39" s="26">
        <f t="shared" si="5"/>
        <v>-581.92662720266821</v>
      </c>
      <c r="J39" s="26">
        <f t="shared" si="6"/>
        <v>-598.56466723979327</v>
      </c>
      <c r="K39" s="27">
        <f t="shared" si="7"/>
        <v>232172.0862138276</v>
      </c>
      <c r="L39" s="28"/>
      <c r="M39" s="29">
        <f t="shared" si="8"/>
        <v>149</v>
      </c>
      <c r="N39" s="26">
        <f t="shared" si="9"/>
        <v>-1180.4912944424614</v>
      </c>
      <c r="O39" s="26">
        <f t="shared" si="10"/>
        <v>-485.18853213066905</v>
      </c>
      <c r="P39" s="26">
        <f t="shared" si="11"/>
        <v>-695.30276231179232</v>
      </c>
      <c r="Q39" s="27">
        <f t="shared" si="12"/>
        <v>193380.11008995614</v>
      </c>
      <c r="R39" s="28"/>
      <c r="S39" s="29">
        <f t="shared" si="13"/>
        <v>209</v>
      </c>
      <c r="T39" s="26">
        <f t="shared" si="14"/>
        <v>-1180.4912944424614</v>
      </c>
      <c r="U39" s="26">
        <f t="shared" si="15"/>
        <v>-372.81593747934545</v>
      </c>
      <c r="V39" s="26">
        <f t="shared" si="16"/>
        <v>-807.67535696311575</v>
      </c>
      <c r="W39" s="27">
        <f t="shared" si="17"/>
        <v>148318.69963477532</v>
      </c>
      <c r="X39" s="28"/>
      <c r="Y39" s="29">
        <f t="shared" si="18"/>
        <v>269</v>
      </c>
      <c r="Z39" s="26">
        <f t="shared" si="19"/>
        <v>-1180.4912944424614</v>
      </c>
      <c r="AA39" s="26">
        <f t="shared" si="20"/>
        <v>-242.28204574545953</v>
      </c>
      <c r="AB39" s="26">
        <f t="shared" si="21"/>
        <v>-938.20924869700173</v>
      </c>
      <c r="AC39" s="27">
        <f t="shared" si="22"/>
        <v>95974.609049487073</v>
      </c>
      <c r="AD39" s="28"/>
      <c r="AE39" s="29">
        <f t="shared" si="23"/>
        <v>329</v>
      </c>
      <c r="AF39" s="26">
        <f t="shared" si="24"/>
        <v>-1180.4912944424614</v>
      </c>
      <c r="AG39" s="26">
        <f t="shared" si="25"/>
        <v>-90.651686545658364</v>
      </c>
      <c r="AH39" s="26">
        <f t="shared" si="26"/>
        <v>-1089.839607896803</v>
      </c>
      <c r="AI39" s="30">
        <f t="shared" si="27"/>
        <v>35170.835010366813</v>
      </c>
    </row>
    <row r="40" spans="1:35" ht="19" x14ac:dyDescent="0.25">
      <c r="A40" s="25">
        <v>30</v>
      </c>
      <c r="B40" s="26">
        <f t="shared" si="0"/>
        <v>-1180.4912944424614</v>
      </c>
      <c r="C40" s="26">
        <f t="shared" si="1"/>
        <v>-663.91725002784938</v>
      </c>
      <c r="D40" s="26">
        <f t="shared" si="2"/>
        <v>-516.57404441461199</v>
      </c>
      <c r="E40" s="27">
        <f t="shared" si="3"/>
        <v>265050.32596672524</v>
      </c>
      <c r="F40" s="28"/>
      <c r="G40" s="29">
        <v>90</v>
      </c>
      <c r="H40" s="26">
        <f t="shared" si="4"/>
        <v>-1180.4912944424614</v>
      </c>
      <c r="I40" s="26">
        <f t="shared" si="5"/>
        <v>-580.43021553456856</v>
      </c>
      <c r="J40" s="26">
        <f t="shared" si="6"/>
        <v>-600.06107890789281</v>
      </c>
      <c r="K40" s="27">
        <f t="shared" si="7"/>
        <v>231572.02513491971</v>
      </c>
      <c r="L40" s="28"/>
      <c r="M40" s="29">
        <f t="shared" si="8"/>
        <v>150</v>
      </c>
      <c r="N40" s="26">
        <f t="shared" si="9"/>
        <v>-1180.4912944424614</v>
      </c>
      <c r="O40" s="26">
        <f t="shared" si="10"/>
        <v>-483.45027522488948</v>
      </c>
      <c r="P40" s="26">
        <f t="shared" si="11"/>
        <v>-697.04101921757172</v>
      </c>
      <c r="Q40" s="27">
        <f t="shared" si="12"/>
        <v>192683.06907073857</v>
      </c>
      <c r="R40" s="28"/>
      <c r="S40" s="29">
        <f t="shared" si="13"/>
        <v>210</v>
      </c>
      <c r="T40" s="26">
        <f t="shared" si="14"/>
        <v>-1180.4912944424614</v>
      </c>
      <c r="U40" s="26">
        <f t="shared" si="15"/>
        <v>-370.79674908693767</v>
      </c>
      <c r="V40" s="26">
        <f t="shared" si="16"/>
        <v>-809.6945453555237</v>
      </c>
      <c r="W40" s="27">
        <f t="shared" si="17"/>
        <v>147509.00508941978</v>
      </c>
      <c r="X40" s="28"/>
      <c r="Y40" s="29">
        <f t="shared" si="18"/>
        <v>270</v>
      </c>
      <c r="Z40" s="26">
        <f t="shared" si="19"/>
        <v>-1180.4912944424614</v>
      </c>
      <c r="AA40" s="26">
        <f t="shared" si="20"/>
        <v>-239.93652262371702</v>
      </c>
      <c r="AB40" s="26">
        <f t="shared" si="21"/>
        <v>-940.55477181874437</v>
      </c>
      <c r="AC40" s="27">
        <f t="shared" si="22"/>
        <v>95034.054277668329</v>
      </c>
      <c r="AD40" s="28"/>
      <c r="AE40" s="29">
        <f t="shared" si="23"/>
        <v>330</v>
      </c>
      <c r="AF40" s="26">
        <f t="shared" si="24"/>
        <v>-1180.4912944424614</v>
      </c>
      <c r="AG40" s="26">
        <f t="shared" si="25"/>
        <v>-87.927087525916363</v>
      </c>
      <c r="AH40" s="26">
        <f t="shared" si="26"/>
        <v>-1092.5642069165449</v>
      </c>
      <c r="AI40" s="30">
        <f t="shared" si="27"/>
        <v>34078.270803450265</v>
      </c>
    </row>
    <row r="41" spans="1:35" ht="19" x14ac:dyDescent="0.25">
      <c r="A41" s="25">
        <v>31</v>
      </c>
      <c r="B41" s="26">
        <f t="shared" si="0"/>
        <v>-1180.4912944424614</v>
      </c>
      <c r="C41" s="26">
        <f t="shared" si="1"/>
        <v>-662.62581491681283</v>
      </c>
      <c r="D41" s="26">
        <f t="shared" si="2"/>
        <v>-517.86547952564854</v>
      </c>
      <c r="E41" s="27">
        <f t="shared" si="3"/>
        <v>264532.4604871996</v>
      </c>
      <c r="F41" s="28"/>
      <c r="G41" s="29">
        <v>91</v>
      </c>
      <c r="H41" s="26">
        <f t="shared" si="4"/>
        <v>-1180.4912944424614</v>
      </c>
      <c r="I41" s="26">
        <f t="shared" si="5"/>
        <v>-578.93006283729881</v>
      </c>
      <c r="J41" s="26">
        <f t="shared" si="6"/>
        <v>-601.56123160516267</v>
      </c>
      <c r="K41" s="27">
        <f t="shared" si="7"/>
        <v>230970.46390331455</v>
      </c>
      <c r="L41" s="28"/>
      <c r="M41" s="29">
        <f t="shared" si="8"/>
        <v>151</v>
      </c>
      <c r="N41" s="26">
        <f t="shared" si="9"/>
        <v>-1180.4912944424614</v>
      </c>
      <c r="O41" s="26">
        <f t="shared" si="10"/>
        <v>-481.70767267684579</v>
      </c>
      <c r="P41" s="26">
        <f t="shared" si="11"/>
        <v>-698.78362176561575</v>
      </c>
      <c r="Q41" s="27">
        <f t="shared" si="12"/>
        <v>191984.28544897295</v>
      </c>
      <c r="R41" s="28"/>
      <c r="S41" s="29">
        <f t="shared" si="13"/>
        <v>211</v>
      </c>
      <c r="T41" s="26">
        <f t="shared" si="14"/>
        <v>-1180.4912944424614</v>
      </c>
      <c r="U41" s="26">
        <f t="shared" si="15"/>
        <v>-368.77251272354886</v>
      </c>
      <c r="V41" s="26">
        <f t="shared" si="16"/>
        <v>-811.71878171891251</v>
      </c>
      <c r="W41" s="27">
        <f t="shared" si="17"/>
        <v>146697.28630770085</v>
      </c>
      <c r="X41" s="28"/>
      <c r="Y41" s="29">
        <f t="shared" si="18"/>
        <v>271</v>
      </c>
      <c r="Z41" s="26">
        <f t="shared" si="19"/>
        <v>-1180.4912944424614</v>
      </c>
      <c r="AA41" s="26">
        <f t="shared" si="20"/>
        <v>-237.58513569417016</v>
      </c>
      <c r="AB41" s="26">
        <f t="shared" si="21"/>
        <v>-942.9061587482912</v>
      </c>
      <c r="AC41" s="27">
        <f t="shared" si="22"/>
        <v>94091.148118920042</v>
      </c>
      <c r="AD41" s="28"/>
      <c r="AE41" s="29">
        <f t="shared" si="23"/>
        <v>331</v>
      </c>
      <c r="AF41" s="26">
        <f t="shared" si="24"/>
        <v>-1180.4912944424614</v>
      </c>
      <c r="AG41" s="26">
        <f t="shared" si="25"/>
        <v>-85.195677008624997</v>
      </c>
      <c r="AH41" s="26">
        <f t="shared" si="26"/>
        <v>-1095.2956174338365</v>
      </c>
      <c r="AI41" s="30">
        <f t="shared" si="27"/>
        <v>32982.975186016425</v>
      </c>
    </row>
    <row r="42" spans="1:35" ht="19" x14ac:dyDescent="0.25">
      <c r="A42" s="25">
        <v>32</v>
      </c>
      <c r="B42" s="26">
        <f t="shared" si="0"/>
        <v>-1180.4912944424614</v>
      </c>
      <c r="C42" s="26">
        <f t="shared" si="1"/>
        <v>-661.33115121799869</v>
      </c>
      <c r="D42" s="26">
        <f t="shared" si="2"/>
        <v>-519.16014322446256</v>
      </c>
      <c r="E42" s="27">
        <f t="shared" si="3"/>
        <v>264013.30034397513</v>
      </c>
      <c r="F42" s="28"/>
      <c r="G42" s="29">
        <v>92</v>
      </c>
      <c r="H42" s="26">
        <f t="shared" si="4"/>
        <v>-1180.4912944424614</v>
      </c>
      <c r="I42" s="26">
        <f t="shared" si="5"/>
        <v>-577.42615975828608</v>
      </c>
      <c r="J42" s="26">
        <f t="shared" si="6"/>
        <v>-603.0651346841754</v>
      </c>
      <c r="K42" s="27">
        <f t="shared" si="7"/>
        <v>230367.39876863037</v>
      </c>
      <c r="L42" s="28"/>
      <c r="M42" s="29">
        <f t="shared" si="8"/>
        <v>152</v>
      </c>
      <c r="N42" s="26">
        <f t="shared" si="9"/>
        <v>-1180.4912944424614</v>
      </c>
      <c r="O42" s="26">
        <f t="shared" si="10"/>
        <v>-479.96071362243157</v>
      </c>
      <c r="P42" s="26">
        <f t="shared" si="11"/>
        <v>-700.53058082002974</v>
      </c>
      <c r="Q42" s="27">
        <f t="shared" si="12"/>
        <v>191283.75486815293</v>
      </c>
      <c r="R42" s="28"/>
      <c r="S42" s="29">
        <f t="shared" si="13"/>
        <v>212</v>
      </c>
      <c r="T42" s="26">
        <f t="shared" si="14"/>
        <v>-1180.4912944424614</v>
      </c>
      <c r="U42" s="26">
        <f t="shared" si="15"/>
        <v>-366.74321576925161</v>
      </c>
      <c r="V42" s="26">
        <f t="shared" si="16"/>
        <v>-813.74807867320987</v>
      </c>
      <c r="W42" s="27">
        <f t="shared" si="17"/>
        <v>145883.53822902765</v>
      </c>
      <c r="X42" s="28"/>
      <c r="Y42" s="29">
        <f t="shared" si="18"/>
        <v>272</v>
      </c>
      <c r="Z42" s="26">
        <f t="shared" si="19"/>
        <v>-1180.4912944424614</v>
      </c>
      <c r="AA42" s="26">
        <f t="shared" si="20"/>
        <v>-235.22787029729946</v>
      </c>
      <c r="AB42" s="26">
        <f t="shared" si="21"/>
        <v>-945.26342414516205</v>
      </c>
      <c r="AC42" s="27">
        <f t="shared" si="22"/>
        <v>93145.884694774883</v>
      </c>
      <c r="AD42" s="28"/>
      <c r="AE42" s="29">
        <f t="shared" si="23"/>
        <v>332</v>
      </c>
      <c r="AF42" s="26">
        <f t="shared" si="24"/>
        <v>-1180.4912944424614</v>
      </c>
      <c r="AG42" s="26">
        <f t="shared" si="25"/>
        <v>-82.457437965040398</v>
      </c>
      <c r="AH42" s="26">
        <f t="shared" si="26"/>
        <v>-1098.0338564774208</v>
      </c>
      <c r="AI42" s="30">
        <f t="shared" si="27"/>
        <v>31884.941329539004</v>
      </c>
    </row>
    <row r="43" spans="1:35" ht="19" x14ac:dyDescent="0.25">
      <c r="A43" s="25">
        <v>33</v>
      </c>
      <c r="B43" s="26">
        <f t="shared" si="0"/>
        <v>-1180.4912944424614</v>
      </c>
      <c r="C43" s="26">
        <f t="shared" si="1"/>
        <v>-660.03325085993754</v>
      </c>
      <c r="D43" s="26">
        <f t="shared" si="2"/>
        <v>-520.45804358252371</v>
      </c>
      <c r="E43" s="27">
        <f t="shared" si="3"/>
        <v>263492.84230039263</v>
      </c>
      <c r="F43" s="28"/>
      <c r="G43" s="29">
        <v>93</v>
      </c>
      <c r="H43" s="26">
        <f t="shared" si="4"/>
        <v>-1180.4912944424614</v>
      </c>
      <c r="I43" s="26">
        <f t="shared" si="5"/>
        <v>-575.91849692157552</v>
      </c>
      <c r="J43" s="26">
        <f t="shared" si="6"/>
        <v>-604.57279752088584</v>
      </c>
      <c r="K43" s="27">
        <f t="shared" si="7"/>
        <v>229762.8259711095</v>
      </c>
      <c r="L43" s="28"/>
      <c r="M43" s="29">
        <f t="shared" si="8"/>
        <v>153</v>
      </c>
      <c r="N43" s="26">
        <f t="shared" si="9"/>
        <v>-1180.4912944424614</v>
      </c>
      <c r="O43" s="26">
        <f t="shared" si="10"/>
        <v>-478.20938717038155</v>
      </c>
      <c r="P43" s="26">
        <f t="shared" si="11"/>
        <v>-702.28190727207982</v>
      </c>
      <c r="Q43" s="27">
        <f t="shared" si="12"/>
        <v>190581.47296088084</v>
      </c>
      <c r="R43" s="28"/>
      <c r="S43" s="29">
        <f t="shared" si="13"/>
        <v>213</v>
      </c>
      <c r="T43" s="26">
        <f t="shared" si="14"/>
        <v>-1180.4912944424614</v>
      </c>
      <c r="U43" s="26">
        <f t="shared" si="15"/>
        <v>-364.70884557256852</v>
      </c>
      <c r="V43" s="26">
        <f t="shared" si="16"/>
        <v>-815.78244886989285</v>
      </c>
      <c r="W43" s="27">
        <f t="shared" si="17"/>
        <v>145067.75578015775</v>
      </c>
      <c r="X43" s="28"/>
      <c r="Y43" s="29">
        <f t="shared" si="18"/>
        <v>273</v>
      </c>
      <c r="Z43" s="26">
        <f t="shared" si="19"/>
        <v>-1180.4912944424614</v>
      </c>
      <c r="AA43" s="26">
        <f t="shared" si="20"/>
        <v>-232.86471173693653</v>
      </c>
      <c r="AB43" s="26">
        <f t="shared" si="21"/>
        <v>-947.62658270552492</v>
      </c>
      <c r="AC43" s="27">
        <f t="shared" si="22"/>
        <v>92198.258112069365</v>
      </c>
      <c r="AD43" s="28"/>
      <c r="AE43" s="29">
        <f t="shared" si="23"/>
        <v>333</v>
      </c>
      <c r="AF43" s="26">
        <f t="shared" si="24"/>
        <v>-1180.4912944424614</v>
      </c>
      <c r="AG43" s="26">
        <f t="shared" si="25"/>
        <v>-79.712353323846841</v>
      </c>
      <c r="AH43" s="26">
        <f t="shared" si="26"/>
        <v>-1100.7789411186145</v>
      </c>
      <c r="AI43" s="30">
        <f t="shared" si="27"/>
        <v>30784.162388420391</v>
      </c>
    </row>
    <row r="44" spans="1:35" ht="19" x14ac:dyDescent="0.25">
      <c r="A44" s="25">
        <v>34</v>
      </c>
      <c r="B44" s="26">
        <f t="shared" si="0"/>
        <v>-1180.4912944424614</v>
      </c>
      <c r="C44" s="26">
        <f t="shared" si="1"/>
        <v>-658.7321057509813</v>
      </c>
      <c r="D44" s="26">
        <f t="shared" si="2"/>
        <v>-521.75918869148018</v>
      </c>
      <c r="E44" s="27">
        <f t="shared" si="3"/>
        <v>262971.08311170113</v>
      </c>
      <c r="F44" s="28"/>
      <c r="G44" s="29">
        <v>94</v>
      </c>
      <c r="H44" s="26">
        <f t="shared" si="4"/>
        <v>-1180.4912944424614</v>
      </c>
      <c r="I44" s="26">
        <f t="shared" si="5"/>
        <v>-574.40706492777338</v>
      </c>
      <c r="J44" s="26">
        <f t="shared" si="6"/>
        <v>-606.0842295146881</v>
      </c>
      <c r="K44" s="27">
        <f t="shared" si="7"/>
        <v>229156.7417415948</v>
      </c>
      <c r="L44" s="28"/>
      <c r="M44" s="29">
        <f t="shared" si="8"/>
        <v>154</v>
      </c>
      <c r="N44" s="26">
        <f t="shared" si="9"/>
        <v>-1180.4912944424614</v>
      </c>
      <c r="O44" s="26">
        <f t="shared" si="10"/>
        <v>-476.45368240220131</v>
      </c>
      <c r="P44" s="26">
        <f t="shared" si="11"/>
        <v>-704.03761204026</v>
      </c>
      <c r="Q44" s="27">
        <f t="shared" si="12"/>
        <v>189877.43534884058</v>
      </c>
      <c r="R44" s="28"/>
      <c r="S44" s="29">
        <f t="shared" si="13"/>
        <v>214</v>
      </c>
      <c r="T44" s="26">
        <f t="shared" si="14"/>
        <v>-1180.4912944424614</v>
      </c>
      <c r="U44" s="26">
        <f t="shared" si="15"/>
        <v>-362.66938945039379</v>
      </c>
      <c r="V44" s="26">
        <f t="shared" si="16"/>
        <v>-817.82190499206763</v>
      </c>
      <c r="W44" s="27">
        <f t="shared" si="17"/>
        <v>144249.93387516568</v>
      </c>
      <c r="X44" s="28"/>
      <c r="Y44" s="29">
        <f t="shared" si="18"/>
        <v>274</v>
      </c>
      <c r="Z44" s="26">
        <f t="shared" si="19"/>
        <v>-1180.4912944424614</v>
      </c>
      <c r="AA44" s="26">
        <f t="shared" si="20"/>
        <v>-230.49564528017274</v>
      </c>
      <c r="AB44" s="26">
        <f t="shared" si="21"/>
        <v>-949.99564916228883</v>
      </c>
      <c r="AC44" s="27">
        <f t="shared" si="22"/>
        <v>91248.262462907078</v>
      </c>
      <c r="AD44" s="28"/>
      <c r="AE44" s="29">
        <f t="shared" si="23"/>
        <v>334</v>
      </c>
      <c r="AF44" s="26">
        <f t="shared" si="24"/>
        <v>-1180.4912944424614</v>
      </c>
      <c r="AG44" s="26">
        <f t="shared" si="25"/>
        <v>-76.960405971050321</v>
      </c>
      <c r="AH44" s="26">
        <f t="shared" si="26"/>
        <v>-1103.5308884714111</v>
      </c>
      <c r="AI44" s="30">
        <f t="shared" si="27"/>
        <v>29680.63149994898</v>
      </c>
    </row>
    <row r="45" spans="1:35" ht="19" x14ac:dyDescent="0.25">
      <c r="A45" s="25">
        <v>35</v>
      </c>
      <c r="B45" s="26">
        <f t="shared" si="0"/>
        <v>-1180.4912944424614</v>
      </c>
      <c r="C45" s="26">
        <f t="shared" si="1"/>
        <v>-657.4277077792525</v>
      </c>
      <c r="D45" s="26">
        <f t="shared" si="2"/>
        <v>-523.06358666320887</v>
      </c>
      <c r="E45" s="27">
        <f t="shared" si="3"/>
        <v>262448.0195250379</v>
      </c>
      <c r="F45" s="28"/>
      <c r="G45" s="29">
        <v>95</v>
      </c>
      <c r="H45" s="26">
        <f t="shared" si="4"/>
        <v>-1180.4912944424614</v>
      </c>
      <c r="I45" s="26">
        <f t="shared" si="5"/>
        <v>-572.89185435398656</v>
      </c>
      <c r="J45" s="26">
        <f t="shared" si="6"/>
        <v>-607.59944008847481</v>
      </c>
      <c r="K45" s="27">
        <f t="shared" si="7"/>
        <v>228549.14230150633</v>
      </c>
      <c r="L45" s="28"/>
      <c r="M45" s="29">
        <f t="shared" si="8"/>
        <v>155</v>
      </c>
      <c r="N45" s="26">
        <f t="shared" si="9"/>
        <v>-1180.4912944424614</v>
      </c>
      <c r="O45" s="26">
        <f t="shared" si="10"/>
        <v>-474.69358837210063</v>
      </c>
      <c r="P45" s="26">
        <f t="shared" si="11"/>
        <v>-705.79770607036073</v>
      </c>
      <c r="Q45" s="27">
        <f t="shared" si="12"/>
        <v>189171.63764277022</v>
      </c>
      <c r="R45" s="28"/>
      <c r="S45" s="29">
        <f t="shared" si="13"/>
        <v>215</v>
      </c>
      <c r="T45" s="26">
        <f t="shared" si="14"/>
        <v>-1180.4912944424614</v>
      </c>
      <c r="U45" s="26">
        <f t="shared" si="15"/>
        <v>-360.62483468791368</v>
      </c>
      <c r="V45" s="26">
        <f t="shared" si="16"/>
        <v>-819.86645975454769</v>
      </c>
      <c r="W45" s="27">
        <f t="shared" si="17"/>
        <v>143430.06741541112</v>
      </c>
      <c r="X45" s="28"/>
      <c r="Y45" s="29">
        <f t="shared" si="18"/>
        <v>275</v>
      </c>
      <c r="Z45" s="26">
        <f t="shared" si="19"/>
        <v>-1180.4912944424614</v>
      </c>
      <c r="AA45" s="26">
        <f t="shared" si="20"/>
        <v>-228.12065615726701</v>
      </c>
      <c r="AB45" s="26">
        <f t="shared" si="21"/>
        <v>-952.37063828519445</v>
      </c>
      <c r="AC45" s="27">
        <f t="shared" si="22"/>
        <v>90295.891824621882</v>
      </c>
      <c r="AD45" s="28"/>
      <c r="AE45" s="29">
        <f t="shared" si="23"/>
        <v>335</v>
      </c>
      <c r="AF45" s="26">
        <f t="shared" si="24"/>
        <v>-1180.4912944424614</v>
      </c>
      <c r="AG45" s="26">
        <f t="shared" si="25"/>
        <v>-74.201578749871786</v>
      </c>
      <c r="AH45" s="26">
        <f t="shared" si="26"/>
        <v>-1106.2897156925897</v>
      </c>
      <c r="AI45" s="30">
        <f t="shared" si="27"/>
        <v>28574.34178425639</v>
      </c>
    </row>
    <row r="46" spans="1:35" ht="19" x14ac:dyDescent="0.25">
      <c r="A46" s="25">
        <v>36</v>
      </c>
      <c r="B46" s="26">
        <f t="shared" si="0"/>
        <v>-1180.4912944424614</v>
      </c>
      <c r="C46" s="26">
        <f t="shared" si="1"/>
        <v>-656.12004881259452</v>
      </c>
      <c r="D46" s="26">
        <f t="shared" si="2"/>
        <v>-524.37124562986685</v>
      </c>
      <c r="E46" s="27">
        <f t="shared" si="3"/>
        <v>261923.64827940805</v>
      </c>
      <c r="F46" s="28"/>
      <c r="G46" s="29">
        <v>96</v>
      </c>
      <c r="H46" s="26">
        <f t="shared" si="4"/>
        <v>-1180.4912944424614</v>
      </c>
      <c r="I46" s="26">
        <f t="shared" si="5"/>
        <v>-571.37285575376529</v>
      </c>
      <c r="J46" s="26">
        <f t="shared" si="6"/>
        <v>-609.11843868869596</v>
      </c>
      <c r="K46" s="27">
        <f t="shared" si="7"/>
        <v>227940.02386281764</v>
      </c>
      <c r="L46" s="28"/>
      <c r="M46" s="29">
        <f t="shared" si="8"/>
        <v>156</v>
      </c>
      <c r="N46" s="26">
        <f t="shared" si="9"/>
        <v>-1180.4912944424614</v>
      </c>
      <c r="O46" s="26">
        <f t="shared" si="10"/>
        <v>-472.92909410692482</v>
      </c>
      <c r="P46" s="26">
        <f t="shared" si="11"/>
        <v>-707.56220033553666</v>
      </c>
      <c r="Q46" s="27">
        <f t="shared" si="12"/>
        <v>188464.0754424347</v>
      </c>
      <c r="R46" s="28"/>
      <c r="S46" s="29">
        <f t="shared" si="13"/>
        <v>216</v>
      </c>
      <c r="T46" s="26">
        <f t="shared" si="14"/>
        <v>-1180.4912944424614</v>
      </c>
      <c r="U46" s="26">
        <f t="shared" si="15"/>
        <v>-358.57516853852729</v>
      </c>
      <c r="V46" s="26">
        <f t="shared" si="16"/>
        <v>-821.91612590393413</v>
      </c>
      <c r="W46" s="27">
        <f t="shared" si="17"/>
        <v>142608.15128950719</v>
      </c>
      <c r="X46" s="28"/>
      <c r="Y46" s="29">
        <f t="shared" si="18"/>
        <v>276</v>
      </c>
      <c r="Z46" s="26">
        <f t="shared" si="19"/>
        <v>-1180.4912944424614</v>
      </c>
      <c r="AA46" s="26">
        <f t="shared" si="20"/>
        <v>-225.73972956155401</v>
      </c>
      <c r="AB46" s="26">
        <f t="shared" si="21"/>
        <v>-954.75156488090738</v>
      </c>
      <c r="AC46" s="27">
        <f t="shared" si="22"/>
        <v>89341.140259740976</v>
      </c>
      <c r="AD46" s="28"/>
      <c r="AE46" s="29">
        <f t="shared" si="23"/>
        <v>336</v>
      </c>
      <c r="AF46" s="26">
        <f t="shared" si="24"/>
        <v>-1180.4912944424614</v>
      </c>
      <c r="AG46" s="26">
        <f t="shared" si="25"/>
        <v>-71.435854460640314</v>
      </c>
      <c r="AH46" s="26">
        <f t="shared" si="26"/>
        <v>-1109.0554399818211</v>
      </c>
      <c r="AI46" s="30">
        <f t="shared" si="27"/>
        <v>27465.286344274569</v>
      </c>
    </row>
    <row r="47" spans="1:35" ht="19" x14ac:dyDescent="0.25">
      <c r="A47" s="25">
        <v>37</v>
      </c>
      <c r="B47" s="26">
        <f t="shared" si="0"/>
        <v>-1180.4912944424614</v>
      </c>
      <c r="C47" s="26">
        <f t="shared" si="1"/>
        <v>-654.80912069852002</v>
      </c>
      <c r="D47" s="26">
        <f t="shared" si="2"/>
        <v>-525.68217374394146</v>
      </c>
      <c r="E47" s="27">
        <f t="shared" si="3"/>
        <v>261397.96610566412</v>
      </c>
      <c r="F47" s="28"/>
      <c r="G47" s="29">
        <v>97</v>
      </c>
      <c r="H47" s="26">
        <f t="shared" si="4"/>
        <v>-1180.4912944424614</v>
      </c>
      <c r="I47" s="26">
        <f t="shared" si="5"/>
        <v>-569.85005965704352</v>
      </c>
      <c r="J47" s="26">
        <f t="shared" si="6"/>
        <v>-610.64123478541774</v>
      </c>
      <c r="K47" s="27">
        <f t="shared" si="7"/>
        <v>227329.38262803224</v>
      </c>
      <c r="L47" s="28"/>
      <c r="M47" s="29">
        <f t="shared" si="8"/>
        <v>157</v>
      </c>
      <c r="N47" s="26">
        <f t="shared" si="9"/>
        <v>-1180.4912944424614</v>
      </c>
      <c r="O47" s="26">
        <f t="shared" si="10"/>
        <v>-471.16018860608608</v>
      </c>
      <c r="P47" s="26">
        <f t="shared" si="11"/>
        <v>-709.33110583637551</v>
      </c>
      <c r="Q47" s="27">
        <f t="shared" si="12"/>
        <v>187754.74433659832</v>
      </c>
      <c r="R47" s="28"/>
      <c r="S47" s="29">
        <f t="shared" si="13"/>
        <v>217</v>
      </c>
      <c r="T47" s="26">
        <f t="shared" si="14"/>
        <v>-1180.4912944424614</v>
      </c>
      <c r="U47" s="26">
        <f t="shared" si="15"/>
        <v>-356.52037822376741</v>
      </c>
      <c r="V47" s="26">
        <f t="shared" si="16"/>
        <v>-823.9709162186939</v>
      </c>
      <c r="W47" s="27">
        <f t="shared" si="17"/>
        <v>141784.18037328849</v>
      </c>
      <c r="X47" s="28"/>
      <c r="Y47" s="29">
        <f t="shared" si="18"/>
        <v>277</v>
      </c>
      <c r="Z47" s="26">
        <f t="shared" si="19"/>
        <v>-1180.4912944424614</v>
      </c>
      <c r="AA47" s="26">
        <f t="shared" si="20"/>
        <v>-223.35285064935175</v>
      </c>
      <c r="AB47" s="26">
        <f t="shared" si="21"/>
        <v>-957.13844379310967</v>
      </c>
      <c r="AC47" s="27">
        <f t="shared" si="22"/>
        <v>88384.001815947864</v>
      </c>
      <c r="AD47" s="28"/>
      <c r="AE47" s="29">
        <f t="shared" si="23"/>
        <v>337</v>
      </c>
      <c r="AF47" s="26">
        <f t="shared" si="24"/>
        <v>-1180.4912944424614</v>
      </c>
      <c r="AG47" s="26">
        <f t="shared" si="25"/>
        <v>-68.663215860685767</v>
      </c>
      <c r="AH47" s="26">
        <f t="shared" si="26"/>
        <v>-1111.8280785817756</v>
      </c>
      <c r="AI47" s="30">
        <f t="shared" si="27"/>
        <v>26353.458265692792</v>
      </c>
    </row>
    <row r="48" spans="1:35" ht="19" x14ac:dyDescent="0.25">
      <c r="A48" s="25">
        <v>38</v>
      </c>
      <c r="B48" s="26">
        <f t="shared" si="0"/>
        <v>-1180.4912944424614</v>
      </c>
      <c r="C48" s="26">
        <f t="shared" si="1"/>
        <v>-653.49491526416011</v>
      </c>
      <c r="D48" s="26">
        <f t="shared" si="2"/>
        <v>-526.99637917830125</v>
      </c>
      <c r="E48" s="27">
        <f t="shared" si="3"/>
        <v>260870.96972648581</v>
      </c>
      <c r="F48" s="28"/>
      <c r="G48" s="29">
        <v>98</v>
      </c>
      <c r="H48" s="26">
        <f t="shared" si="4"/>
        <v>-1180.4912944424614</v>
      </c>
      <c r="I48" s="26">
        <f t="shared" si="5"/>
        <v>-568.32345657008011</v>
      </c>
      <c r="J48" s="26">
        <f t="shared" si="6"/>
        <v>-612.16783787238137</v>
      </c>
      <c r="K48" s="27">
        <f t="shared" si="7"/>
        <v>226717.21479015987</v>
      </c>
      <c r="L48" s="28"/>
      <c r="M48" s="29">
        <f t="shared" si="8"/>
        <v>158</v>
      </c>
      <c r="N48" s="26">
        <f t="shared" si="9"/>
        <v>-1180.4912944424614</v>
      </c>
      <c r="O48" s="26">
        <f t="shared" si="10"/>
        <v>-469.38686084149509</v>
      </c>
      <c r="P48" s="26">
        <f t="shared" si="11"/>
        <v>-711.10443360096633</v>
      </c>
      <c r="Q48" s="27">
        <f t="shared" si="12"/>
        <v>187043.63990299735</v>
      </c>
      <c r="R48" s="28"/>
      <c r="S48" s="29">
        <f t="shared" si="13"/>
        <v>218</v>
      </c>
      <c r="T48" s="26">
        <f t="shared" si="14"/>
        <v>-1180.4912944424614</v>
      </c>
      <c r="U48" s="26">
        <f t="shared" si="15"/>
        <v>-354.46045093322078</v>
      </c>
      <c r="V48" s="26">
        <f t="shared" si="16"/>
        <v>-826.03084350924064</v>
      </c>
      <c r="W48" s="27">
        <f t="shared" si="17"/>
        <v>140958.14952977924</v>
      </c>
      <c r="X48" s="28"/>
      <c r="Y48" s="29">
        <f t="shared" si="18"/>
        <v>278</v>
      </c>
      <c r="Z48" s="26">
        <f t="shared" si="19"/>
        <v>-1180.4912944424614</v>
      </c>
      <c r="AA48" s="26">
        <f t="shared" si="20"/>
        <v>-220.96000453986898</v>
      </c>
      <c r="AB48" s="26">
        <f t="shared" si="21"/>
        <v>-959.53128990259245</v>
      </c>
      <c r="AC48" s="27">
        <f t="shared" si="22"/>
        <v>87424.470526045276</v>
      </c>
      <c r="AD48" s="28"/>
      <c r="AE48" s="29">
        <f t="shared" si="23"/>
        <v>338</v>
      </c>
      <c r="AF48" s="26">
        <f t="shared" si="24"/>
        <v>-1180.4912944424614</v>
      </c>
      <c r="AG48" s="26">
        <f t="shared" si="25"/>
        <v>-65.883645664231324</v>
      </c>
      <c r="AH48" s="26">
        <f t="shared" si="26"/>
        <v>-1114.60764877823</v>
      </c>
      <c r="AI48" s="30">
        <f t="shared" si="27"/>
        <v>25238.850616914562</v>
      </c>
    </row>
    <row r="49" spans="1:35" ht="19" x14ac:dyDescent="0.25">
      <c r="A49" s="25">
        <v>39</v>
      </c>
      <c r="B49" s="26">
        <f t="shared" si="0"/>
        <v>-1180.4912944424614</v>
      </c>
      <c r="C49" s="26">
        <f t="shared" si="1"/>
        <v>-652.17742431621434</v>
      </c>
      <c r="D49" s="26">
        <f t="shared" si="2"/>
        <v>-528.31387012624702</v>
      </c>
      <c r="E49" s="27">
        <f t="shared" si="3"/>
        <v>260342.65585635958</v>
      </c>
      <c r="F49" s="28"/>
      <c r="G49" s="29">
        <v>99</v>
      </c>
      <c r="H49" s="26">
        <f t="shared" si="4"/>
        <v>-1180.4912944424614</v>
      </c>
      <c r="I49" s="26">
        <f t="shared" si="5"/>
        <v>-566.79303697539922</v>
      </c>
      <c r="J49" s="26">
        <f t="shared" si="6"/>
        <v>-613.69825746706215</v>
      </c>
      <c r="K49" s="27">
        <f t="shared" si="7"/>
        <v>226103.5165326928</v>
      </c>
      <c r="L49" s="28"/>
      <c r="M49" s="29">
        <f t="shared" si="8"/>
        <v>159</v>
      </c>
      <c r="N49" s="26">
        <f t="shared" si="9"/>
        <v>-1180.4912944424614</v>
      </c>
      <c r="O49" s="26">
        <f t="shared" si="10"/>
        <v>-467.60909975749257</v>
      </c>
      <c r="P49" s="26">
        <f t="shared" si="11"/>
        <v>-712.88219468496891</v>
      </c>
      <c r="Q49" s="27">
        <f t="shared" si="12"/>
        <v>186330.75770831239</v>
      </c>
      <c r="R49" s="28"/>
      <c r="S49" s="29">
        <f t="shared" si="13"/>
        <v>219</v>
      </c>
      <c r="T49" s="26">
        <f t="shared" si="14"/>
        <v>-1180.4912944424614</v>
      </c>
      <c r="U49" s="26">
        <f t="shared" si="15"/>
        <v>-352.39537382444763</v>
      </c>
      <c r="V49" s="26">
        <f t="shared" si="16"/>
        <v>-828.09592061801379</v>
      </c>
      <c r="W49" s="27">
        <f t="shared" si="17"/>
        <v>140130.05360916123</v>
      </c>
      <c r="X49" s="28"/>
      <c r="Y49" s="29">
        <f t="shared" si="18"/>
        <v>279</v>
      </c>
      <c r="Z49" s="26">
        <f t="shared" si="19"/>
        <v>-1180.4912944424614</v>
      </c>
      <c r="AA49" s="26">
        <f t="shared" si="20"/>
        <v>-218.56117631511253</v>
      </c>
      <c r="AB49" s="26">
        <f t="shared" si="21"/>
        <v>-961.93011812734881</v>
      </c>
      <c r="AC49" s="27">
        <f t="shared" si="22"/>
        <v>86462.540407917928</v>
      </c>
      <c r="AD49" s="28"/>
      <c r="AE49" s="29">
        <f t="shared" si="23"/>
        <v>339</v>
      </c>
      <c r="AF49" s="26">
        <f t="shared" si="24"/>
        <v>-1180.4912944424614</v>
      </c>
      <c r="AG49" s="26">
        <f t="shared" si="25"/>
        <v>-63.097126542285743</v>
      </c>
      <c r="AH49" s="26">
        <f t="shared" si="26"/>
        <v>-1117.3941679001757</v>
      </c>
      <c r="AI49" s="30">
        <f t="shared" si="27"/>
        <v>24121.456449014386</v>
      </c>
    </row>
    <row r="50" spans="1:35" ht="19" x14ac:dyDescent="0.25">
      <c r="A50" s="25">
        <v>40</v>
      </c>
      <c r="B50" s="26">
        <f t="shared" si="0"/>
        <v>-1180.4912944424614</v>
      </c>
      <c r="C50" s="26">
        <f t="shared" si="1"/>
        <v>-650.85663964089861</v>
      </c>
      <c r="D50" s="26">
        <f t="shared" si="2"/>
        <v>-529.63465480156276</v>
      </c>
      <c r="E50" s="27">
        <f t="shared" si="3"/>
        <v>259813.021201558</v>
      </c>
      <c r="F50" s="28"/>
      <c r="G50" s="29">
        <v>100</v>
      </c>
      <c r="H50" s="26">
        <f t="shared" si="4"/>
        <v>-1180.4912944424614</v>
      </c>
      <c r="I50" s="26">
        <f t="shared" si="5"/>
        <v>-565.25879133173146</v>
      </c>
      <c r="J50" s="26">
        <f t="shared" si="6"/>
        <v>-615.23250311072991</v>
      </c>
      <c r="K50" s="27">
        <f t="shared" si="7"/>
        <v>225488.28402958208</v>
      </c>
      <c r="L50" s="28"/>
      <c r="M50" s="29">
        <f t="shared" si="8"/>
        <v>160</v>
      </c>
      <c r="N50" s="26">
        <f t="shared" si="9"/>
        <v>-1180.4912944424614</v>
      </c>
      <c r="O50" s="26">
        <f t="shared" si="10"/>
        <v>-465.8268942707802</v>
      </c>
      <c r="P50" s="26">
        <f t="shared" si="11"/>
        <v>-714.66440017168122</v>
      </c>
      <c r="Q50" s="27">
        <f t="shared" si="12"/>
        <v>185616.0933081407</v>
      </c>
      <c r="R50" s="28"/>
      <c r="S50" s="29">
        <f t="shared" si="13"/>
        <v>220</v>
      </c>
      <c r="T50" s="26">
        <f t="shared" si="14"/>
        <v>-1180.4912944424614</v>
      </c>
      <c r="U50" s="26">
        <f t="shared" si="15"/>
        <v>-350.32513402290255</v>
      </c>
      <c r="V50" s="26">
        <f t="shared" si="16"/>
        <v>-830.16616041955876</v>
      </c>
      <c r="W50" s="27">
        <f t="shared" si="17"/>
        <v>139299.88744874168</v>
      </c>
      <c r="X50" s="28"/>
      <c r="Y50" s="29">
        <f t="shared" si="18"/>
        <v>280</v>
      </c>
      <c r="Z50" s="26">
        <f t="shared" si="19"/>
        <v>-1180.4912944424614</v>
      </c>
      <c r="AA50" s="26">
        <f t="shared" si="20"/>
        <v>-216.15635101979413</v>
      </c>
      <c r="AB50" s="26">
        <f t="shared" si="21"/>
        <v>-964.33494342266727</v>
      </c>
      <c r="AC50" s="27">
        <f t="shared" si="22"/>
        <v>85498.205464495259</v>
      </c>
      <c r="AD50" s="28"/>
      <c r="AE50" s="29">
        <f t="shared" si="23"/>
        <v>340</v>
      </c>
      <c r="AF50" s="26">
        <f t="shared" si="24"/>
        <v>-1180.4912944424614</v>
      </c>
      <c r="AG50" s="26">
        <f t="shared" si="25"/>
        <v>-60.303641122535311</v>
      </c>
      <c r="AH50" s="26">
        <f t="shared" si="26"/>
        <v>-1120.1876533199261</v>
      </c>
      <c r="AI50" s="30">
        <f t="shared" si="27"/>
        <v>23001.268795694461</v>
      </c>
    </row>
    <row r="51" spans="1:35" ht="19" x14ac:dyDescent="0.25">
      <c r="A51" s="25">
        <v>41</v>
      </c>
      <c r="B51" s="26">
        <f t="shared" si="0"/>
        <v>-1180.4912944424614</v>
      </c>
      <c r="C51" s="26">
        <f t="shared" ref="C51:C70" si="28">IPMT($B$4/12,A51,$B$5*$B$6,$B$3,0)</f>
        <v>-649.53255300389469</v>
      </c>
      <c r="D51" s="26">
        <f t="shared" ref="D51:D70" si="29">PPMT($B$4/12,A51,$B$5*12,$B$3,0)</f>
        <v>-530.95874143856668</v>
      </c>
      <c r="E51" s="27">
        <f t="shared" ref="E51:E70" si="30">E50+D51</f>
        <v>259282.06246011943</v>
      </c>
      <c r="F51" s="28"/>
      <c r="G51" s="29">
        <v>101</v>
      </c>
      <c r="H51" s="26">
        <f t="shared" si="4"/>
        <v>-1180.4912944424614</v>
      </c>
      <c r="I51" s="26">
        <f t="shared" si="5"/>
        <v>-563.72071007395471</v>
      </c>
      <c r="J51" s="26">
        <f t="shared" si="6"/>
        <v>-616.77058436850666</v>
      </c>
      <c r="K51" s="27">
        <f t="shared" si="7"/>
        <v>224871.51344521358</v>
      </c>
      <c r="L51" s="28"/>
      <c r="M51" s="29">
        <f t="shared" si="8"/>
        <v>161</v>
      </c>
      <c r="N51" s="26">
        <f t="shared" si="9"/>
        <v>-1180.4912944424614</v>
      </c>
      <c r="O51" s="26">
        <f t="shared" si="10"/>
        <v>-464.04023327035094</v>
      </c>
      <c r="P51" s="26">
        <f t="shared" si="11"/>
        <v>-716.45106117211037</v>
      </c>
      <c r="Q51" s="27">
        <f t="shared" si="12"/>
        <v>184899.64224696858</v>
      </c>
      <c r="R51" s="28"/>
      <c r="S51" s="29">
        <f t="shared" si="13"/>
        <v>221</v>
      </c>
      <c r="T51" s="26">
        <f t="shared" si="14"/>
        <v>-1180.4912944424614</v>
      </c>
      <c r="U51" s="26">
        <f t="shared" si="15"/>
        <v>-348.24971862185367</v>
      </c>
      <c r="V51" s="26">
        <f t="shared" si="16"/>
        <v>-832.24157582060775</v>
      </c>
      <c r="W51" s="27">
        <f t="shared" si="17"/>
        <v>138467.64587292107</v>
      </c>
      <c r="X51" s="28"/>
      <c r="Y51" s="29">
        <f t="shared" si="18"/>
        <v>281</v>
      </c>
      <c r="Z51" s="26">
        <f t="shared" si="19"/>
        <v>-1180.4912944424614</v>
      </c>
      <c r="AA51" s="26">
        <f t="shared" si="20"/>
        <v>-213.74551366123742</v>
      </c>
      <c r="AB51" s="26">
        <f t="shared" si="21"/>
        <v>-966.74578078122386</v>
      </c>
      <c r="AC51" s="27">
        <f t="shared" si="22"/>
        <v>84531.459683714042</v>
      </c>
      <c r="AD51" s="28"/>
      <c r="AE51" s="29">
        <f t="shared" si="23"/>
        <v>341</v>
      </c>
      <c r="AF51" s="26">
        <f t="shared" si="24"/>
        <v>-1180.4912944424614</v>
      </c>
      <c r="AG51" s="26">
        <f t="shared" si="25"/>
        <v>-57.50317198923549</v>
      </c>
      <c r="AH51" s="26">
        <f t="shared" si="26"/>
        <v>-1122.9881224532257</v>
      </c>
      <c r="AI51" s="30">
        <f t="shared" si="27"/>
        <v>21878.280673241235</v>
      </c>
    </row>
    <row r="52" spans="1:35" ht="19" x14ac:dyDescent="0.25">
      <c r="A52" s="25">
        <v>42</v>
      </c>
      <c r="B52" s="26">
        <f t="shared" si="0"/>
        <v>-1180.4912944424614</v>
      </c>
      <c r="C52" s="26">
        <f t="shared" si="28"/>
        <v>-648.20515615029842</v>
      </c>
      <c r="D52" s="26">
        <f t="shared" si="29"/>
        <v>-532.28613829216306</v>
      </c>
      <c r="E52" s="27">
        <f t="shared" si="30"/>
        <v>258749.77632182726</v>
      </c>
      <c r="F52" s="28"/>
      <c r="G52" s="29">
        <v>102</v>
      </c>
      <c r="H52" s="26">
        <f t="shared" si="4"/>
        <v>-1180.4912944424614</v>
      </c>
      <c r="I52" s="26">
        <f t="shared" si="5"/>
        <v>-562.17878361303349</v>
      </c>
      <c r="J52" s="26">
        <f t="shared" si="6"/>
        <v>-618.31251082942811</v>
      </c>
      <c r="K52" s="27">
        <f t="shared" si="7"/>
        <v>224253.20093438416</v>
      </c>
      <c r="L52" s="28"/>
      <c r="M52" s="29">
        <f t="shared" si="8"/>
        <v>162</v>
      </c>
      <c r="N52" s="26">
        <f t="shared" si="9"/>
        <v>-1180.4912944424614</v>
      </c>
      <c r="O52" s="26">
        <f t="shared" si="10"/>
        <v>-462.24910561742075</v>
      </c>
      <c r="P52" s="26">
        <f t="shared" si="11"/>
        <v>-718.24218882504067</v>
      </c>
      <c r="Q52" s="27">
        <f t="shared" si="12"/>
        <v>184181.40005814354</v>
      </c>
      <c r="R52" s="28"/>
      <c r="S52" s="29">
        <f t="shared" si="13"/>
        <v>222</v>
      </c>
      <c r="T52" s="26">
        <f t="shared" si="14"/>
        <v>-1180.4912944424614</v>
      </c>
      <c r="U52" s="26">
        <f t="shared" si="15"/>
        <v>-346.16911468230217</v>
      </c>
      <c r="V52" s="26">
        <f t="shared" si="16"/>
        <v>-834.32217976015909</v>
      </c>
      <c r="W52" s="27">
        <f t="shared" si="17"/>
        <v>137633.3236931609</v>
      </c>
      <c r="X52" s="28"/>
      <c r="Y52" s="29">
        <f t="shared" si="18"/>
        <v>282</v>
      </c>
      <c r="Z52" s="26">
        <f t="shared" si="19"/>
        <v>-1180.4912944424614</v>
      </c>
      <c r="AA52" s="26">
        <f t="shared" si="20"/>
        <v>-211.32864920928441</v>
      </c>
      <c r="AB52" s="26">
        <f t="shared" si="21"/>
        <v>-969.16264523317705</v>
      </c>
      <c r="AC52" s="27">
        <f t="shared" si="22"/>
        <v>83562.297038480858</v>
      </c>
      <c r="AD52" s="28"/>
      <c r="AE52" s="29">
        <f t="shared" si="23"/>
        <v>342</v>
      </c>
      <c r="AF52" s="26">
        <f t="shared" si="24"/>
        <v>-1180.4912944424614</v>
      </c>
      <c r="AG52" s="26">
        <f t="shared" si="25"/>
        <v>-54.695701683102428</v>
      </c>
      <c r="AH52" s="26">
        <f t="shared" si="26"/>
        <v>-1125.7955927593589</v>
      </c>
      <c r="AI52" s="30">
        <f t="shared" si="27"/>
        <v>20752.485080481878</v>
      </c>
    </row>
    <row r="53" spans="1:35" ht="19" x14ac:dyDescent="0.25">
      <c r="A53" s="25">
        <v>43</v>
      </c>
      <c r="B53" s="26">
        <f t="shared" si="0"/>
        <v>-1180.4912944424614</v>
      </c>
      <c r="C53" s="26">
        <f t="shared" si="28"/>
        <v>-646.87444080456805</v>
      </c>
      <c r="D53" s="26">
        <f t="shared" si="29"/>
        <v>-533.61685363789343</v>
      </c>
      <c r="E53" s="27">
        <f t="shared" si="30"/>
        <v>258216.15946818938</v>
      </c>
      <c r="F53" s="28"/>
      <c r="G53" s="29">
        <v>103</v>
      </c>
      <c r="H53" s="26">
        <f t="shared" si="4"/>
        <v>-1180.4912944424614</v>
      </c>
      <c r="I53" s="26">
        <f t="shared" si="5"/>
        <v>-560.63300233595976</v>
      </c>
      <c r="J53" s="26">
        <f t="shared" si="6"/>
        <v>-619.85829210650161</v>
      </c>
      <c r="K53" s="27">
        <f t="shared" si="7"/>
        <v>223633.34264227765</v>
      </c>
      <c r="L53" s="28"/>
      <c r="M53" s="29">
        <f t="shared" si="8"/>
        <v>163</v>
      </c>
      <c r="N53" s="26">
        <f t="shared" si="9"/>
        <v>-1180.4912944424614</v>
      </c>
      <c r="O53" s="26">
        <f t="shared" si="10"/>
        <v>-460.45350014535808</v>
      </c>
      <c r="P53" s="26">
        <f t="shared" si="11"/>
        <v>-720.03779429710346</v>
      </c>
      <c r="Q53" s="27">
        <f t="shared" si="12"/>
        <v>183461.36226384644</v>
      </c>
      <c r="R53" s="28"/>
      <c r="S53" s="29">
        <f t="shared" si="13"/>
        <v>223</v>
      </c>
      <c r="T53" s="26">
        <f t="shared" si="14"/>
        <v>-1180.4912944424614</v>
      </c>
      <c r="U53" s="26">
        <f t="shared" si="15"/>
        <v>-344.08330923290174</v>
      </c>
      <c r="V53" s="26">
        <f t="shared" si="16"/>
        <v>-836.40798520955968</v>
      </c>
      <c r="W53" s="27">
        <f t="shared" si="17"/>
        <v>136796.91570795135</v>
      </c>
      <c r="X53" s="28"/>
      <c r="Y53" s="29">
        <f t="shared" si="18"/>
        <v>283</v>
      </c>
      <c r="Z53" s="26">
        <f t="shared" si="19"/>
        <v>-1180.4912944424614</v>
      </c>
      <c r="AA53" s="26">
        <f t="shared" si="20"/>
        <v>-208.90574259620146</v>
      </c>
      <c r="AB53" s="26">
        <f t="shared" si="21"/>
        <v>-971.58555184625993</v>
      </c>
      <c r="AC53" s="27">
        <f t="shared" si="22"/>
        <v>82590.711486634595</v>
      </c>
      <c r="AD53" s="28"/>
      <c r="AE53" s="29">
        <f t="shared" si="23"/>
        <v>343</v>
      </c>
      <c r="AF53" s="26">
        <f t="shared" si="24"/>
        <v>-1180.4912944424614</v>
      </c>
      <c r="AG53" s="26">
        <f t="shared" si="25"/>
        <v>-51.881212701204021</v>
      </c>
      <c r="AH53" s="26">
        <f t="shared" si="26"/>
        <v>-1128.6100817412575</v>
      </c>
      <c r="AI53" s="30">
        <f t="shared" si="27"/>
        <v>19623.874998740619</v>
      </c>
    </row>
    <row r="54" spans="1:35" ht="19" x14ac:dyDescent="0.25">
      <c r="A54" s="25">
        <v>44</v>
      </c>
      <c r="B54" s="26">
        <f t="shared" si="0"/>
        <v>-1180.4912944424614</v>
      </c>
      <c r="C54" s="26">
        <f t="shared" si="28"/>
        <v>-645.54039867047334</v>
      </c>
      <c r="D54" s="26">
        <f t="shared" si="29"/>
        <v>-534.95089577198826</v>
      </c>
      <c r="E54" s="27">
        <f t="shared" si="30"/>
        <v>257681.20857241738</v>
      </c>
      <c r="F54" s="28"/>
      <c r="G54" s="29">
        <v>104</v>
      </c>
      <c r="H54" s="26">
        <f t="shared" si="4"/>
        <v>-1180.4912944424614</v>
      </c>
      <c r="I54" s="26">
        <f t="shared" si="5"/>
        <v>-559.08335660569355</v>
      </c>
      <c r="J54" s="26">
        <f t="shared" si="6"/>
        <v>-621.40793783676781</v>
      </c>
      <c r="K54" s="27">
        <f t="shared" si="7"/>
        <v>223011.93470444088</v>
      </c>
      <c r="L54" s="28"/>
      <c r="M54" s="29">
        <f t="shared" si="8"/>
        <v>164</v>
      </c>
      <c r="N54" s="26">
        <f t="shared" si="9"/>
        <v>-1180.4912944424614</v>
      </c>
      <c r="O54" s="26">
        <f t="shared" si="10"/>
        <v>-458.65340565961532</v>
      </c>
      <c r="P54" s="26">
        <f t="shared" si="11"/>
        <v>-721.83788878284599</v>
      </c>
      <c r="Q54" s="27">
        <f t="shared" si="12"/>
        <v>182739.5243750636</v>
      </c>
      <c r="R54" s="28"/>
      <c r="S54" s="29">
        <f t="shared" si="13"/>
        <v>224</v>
      </c>
      <c r="T54" s="26">
        <f t="shared" si="14"/>
        <v>-1180.4912944424614</v>
      </c>
      <c r="U54" s="26">
        <f t="shared" si="15"/>
        <v>-341.99228926987786</v>
      </c>
      <c r="V54" s="26">
        <f t="shared" si="16"/>
        <v>-838.49900517258357</v>
      </c>
      <c r="W54" s="27">
        <f t="shared" si="17"/>
        <v>135958.41670277878</v>
      </c>
      <c r="X54" s="28"/>
      <c r="Y54" s="29">
        <f t="shared" si="18"/>
        <v>284</v>
      </c>
      <c r="Z54" s="26">
        <f t="shared" si="19"/>
        <v>-1180.4912944424614</v>
      </c>
      <c r="AA54" s="26">
        <f t="shared" si="20"/>
        <v>-206.47677871658581</v>
      </c>
      <c r="AB54" s="26">
        <f t="shared" si="21"/>
        <v>-974.01451572587553</v>
      </c>
      <c r="AC54" s="27">
        <f t="shared" si="22"/>
        <v>81616.696970908713</v>
      </c>
      <c r="AD54" s="28"/>
      <c r="AE54" s="29">
        <f t="shared" si="23"/>
        <v>344</v>
      </c>
      <c r="AF54" s="26">
        <f t="shared" si="24"/>
        <v>-1180.4912944424614</v>
      </c>
      <c r="AG54" s="26">
        <f t="shared" si="25"/>
        <v>-49.059687496850884</v>
      </c>
      <c r="AH54" s="26">
        <f t="shared" si="26"/>
        <v>-1131.4316069456106</v>
      </c>
      <c r="AI54" s="30">
        <f t="shared" si="27"/>
        <v>18492.443391795008</v>
      </c>
    </row>
    <row r="55" spans="1:35" ht="19" x14ac:dyDescent="0.25">
      <c r="A55" s="25">
        <v>45</v>
      </c>
      <c r="B55" s="26">
        <f t="shared" si="0"/>
        <v>-1180.4912944424614</v>
      </c>
      <c r="C55" s="26">
        <f t="shared" si="28"/>
        <v>-644.20302143104323</v>
      </c>
      <c r="D55" s="26">
        <f t="shared" si="29"/>
        <v>-536.28827301141814</v>
      </c>
      <c r="E55" s="27">
        <f t="shared" si="30"/>
        <v>257144.92029940596</v>
      </c>
      <c r="F55" s="28"/>
      <c r="G55" s="29">
        <v>105</v>
      </c>
      <c r="H55" s="26">
        <f t="shared" si="4"/>
        <v>-1180.4912944424614</v>
      </c>
      <c r="I55" s="26">
        <f t="shared" si="5"/>
        <v>-557.52983676110159</v>
      </c>
      <c r="J55" s="26">
        <f t="shared" si="6"/>
        <v>-622.96145768135966</v>
      </c>
      <c r="K55" s="27">
        <f t="shared" si="7"/>
        <v>222388.97324675953</v>
      </c>
      <c r="L55" s="28"/>
      <c r="M55" s="29">
        <f t="shared" si="8"/>
        <v>165</v>
      </c>
      <c r="N55" s="26">
        <f t="shared" si="9"/>
        <v>-1180.4912944424614</v>
      </c>
      <c r="O55" s="26">
        <f t="shared" si="10"/>
        <v>-456.84881093765819</v>
      </c>
      <c r="P55" s="26">
        <f t="shared" si="11"/>
        <v>-723.64248350480307</v>
      </c>
      <c r="Q55" s="27">
        <f t="shared" si="12"/>
        <v>182015.88189155879</v>
      </c>
      <c r="R55" s="28"/>
      <c r="S55" s="29">
        <f t="shared" si="13"/>
        <v>225</v>
      </c>
      <c r="T55" s="26">
        <f t="shared" si="14"/>
        <v>-1180.4912944424614</v>
      </c>
      <c r="U55" s="26">
        <f t="shared" si="15"/>
        <v>-339.89604175694643</v>
      </c>
      <c r="V55" s="26">
        <f t="shared" si="16"/>
        <v>-840.59525268551499</v>
      </c>
      <c r="W55" s="27">
        <f t="shared" si="17"/>
        <v>135117.82145009327</v>
      </c>
      <c r="X55" s="28"/>
      <c r="Y55" s="29">
        <f t="shared" si="18"/>
        <v>285</v>
      </c>
      <c r="Z55" s="26">
        <f t="shared" si="19"/>
        <v>-1180.4912944424614</v>
      </c>
      <c r="AA55" s="26">
        <f t="shared" si="20"/>
        <v>-204.04174242727115</v>
      </c>
      <c r="AB55" s="26">
        <f t="shared" si="21"/>
        <v>-976.44955201519031</v>
      </c>
      <c r="AC55" s="27">
        <f t="shared" si="22"/>
        <v>80640.24741889353</v>
      </c>
      <c r="AD55" s="28"/>
      <c r="AE55" s="29">
        <f t="shared" si="23"/>
        <v>345</v>
      </c>
      <c r="AF55" s="26">
        <f t="shared" si="24"/>
        <v>-1180.4912944424614</v>
      </c>
      <c r="AG55" s="26">
        <f t="shared" si="25"/>
        <v>-46.231108479486856</v>
      </c>
      <c r="AH55" s="26">
        <f t="shared" si="26"/>
        <v>-1134.2601859629744</v>
      </c>
      <c r="AI55" s="30">
        <f t="shared" si="27"/>
        <v>17358.183205832032</v>
      </c>
    </row>
    <row r="56" spans="1:35" ht="19" x14ac:dyDescent="0.25">
      <c r="A56" s="25">
        <v>46</v>
      </c>
      <c r="B56" s="26">
        <f t="shared" si="0"/>
        <v>-1180.4912944424614</v>
      </c>
      <c r="C56" s="26">
        <f t="shared" si="28"/>
        <v>-642.8623007485146</v>
      </c>
      <c r="D56" s="26">
        <f t="shared" si="29"/>
        <v>-537.62899369394677</v>
      </c>
      <c r="E56" s="27">
        <f t="shared" si="30"/>
        <v>256607.29130571202</v>
      </c>
      <c r="F56" s="28"/>
      <c r="G56" s="29">
        <v>106</v>
      </c>
      <c r="H56" s="26">
        <f t="shared" si="4"/>
        <v>-1180.4912944424614</v>
      </c>
      <c r="I56" s="26">
        <f t="shared" si="5"/>
        <v>-555.97243311689829</v>
      </c>
      <c r="J56" s="26">
        <f t="shared" si="6"/>
        <v>-624.51886132556308</v>
      </c>
      <c r="K56" s="27">
        <f t="shared" si="7"/>
        <v>221764.45438543396</v>
      </c>
      <c r="L56" s="28"/>
      <c r="M56" s="29">
        <f t="shared" si="8"/>
        <v>166</v>
      </c>
      <c r="N56" s="26">
        <f t="shared" si="9"/>
        <v>-1180.4912944424614</v>
      </c>
      <c r="O56" s="26">
        <f t="shared" si="10"/>
        <v>-455.0397047288962</v>
      </c>
      <c r="P56" s="26">
        <f t="shared" si="11"/>
        <v>-725.45158971356523</v>
      </c>
      <c r="Q56" s="27">
        <f t="shared" si="12"/>
        <v>181290.43030184522</v>
      </c>
      <c r="R56" s="28"/>
      <c r="S56" s="29">
        <f t="shared" si="13"/>
        <v>226</v>
      </c>
      <c r="T56" s="26">
        <f t="shared" si="14"/>
        <v>-1180.4912944424614</v>
      </c>
      <c r="U56" s="26">
        <f t="shared" si="15"/>
        <v>-337.7945536252326</v>
      </c>
      <c r="V56" s="26">
        <f t="shared" si="16"/>
        <v>-842.69674081722872</v>
      </c>
      <c r="W56" s="27">
        <f t="shared" si="17"/>
        <v>134275.12470927605</v>
      </c>
      <c r="X56" s="28"/>
      <c r="Y56" s="29">
        <f t="shared" si="18"/>
        <v>286</v>
      </c>
      <c r="Z56" s="26">
        <f t="shared" si="19"/>
        <v>-1180.4912944424614</v>
      </c>
      <c r="AA56" s="26">
        <f t="shared" si="20"/>
        <v>-201.60061854723313</v>
      </c>
      <c r="AB56" s="26">
        <f t="shared" si="21"/>
        <v>-978.89067589522824</v>
      </c>
      <c r="AC56" s="27">
        <f t="shared" si="22"/>
        <v>79661.356742998309</v>
      </c>
      <c r="AD56" s="28"/>
      <c r="AE56" s="29">
        <f t="shared" si="23"/>
        <v>346</v>
      </c>
      <c r="AF56" s="26">
        <f t="shared" si="24"/>
        <v>-1180.4912944424614</v>
      </c>
      <c r="AG56" s="26">
        <f t="shared" si="25"/>
        <v>-43.395458014579418</v>
      </c>
      <c r="AH56" s="26">
        <f t="shared" si="26"/>
        <v>-1137.095836427882</v>
      </c>
      <c r="AI56" s="30">
        <f t="shared" si="27"/>
        <v>16221.087369404151</v>
      </c>
    </row>
    <row r="57" spans="1:35" ht="19" x14ac:dyDescent="0.25">
      <c r="A57" s="25">
        <v>47</v>
      </c>
      <c r="B57" s="26">
        <f t="shared" si="0"/>
        <v>-1180.4912944424614</v>
      </c>
      <c r="C57" s="26">
        <f t="shared" si="28"/>
        <v>-641.51822826427986</v>
      </c>
      <c r="D57" s="26">
        <f t="shared" si="29"/>
        <v>-538.97306617818163</v>
      </c>
      <c r="E57" s="27">
        <f t="shared" si="30"/>
        <v>256068.31823953384</v>
      </c>
      <c r="F57" s="28"/>
      <c r="G57" s="29">
        <v>107</v>
      </c>
      <c r="H57" s="26">
        <f t="shared" si="4"/>
        <v>-1180.4912944424614</v>
      </c>
      <c r="I57" s="26">
        <f t="shared" si="5"/>
        <v>-554.41113596358434</v>
      </c>
      <c r="J57" s="26">
        <f t="shared" si="6"/>
        <v>-626.08015847887702</v>
      </c>
      <c r="K57" s="27">
        <f t="shared" si="7"/>
        <v>221138.37422695509</v>
      </c>
      <c r="L57" s="28"/>
      <c r="M57" s="29">
        <f t="shared" si="8"/>
        <v>167</v>
      </c>
      <c r="N57" s="26">
        <f t="shared" si="9"/>
        <v>-1180.4912944424614</v>
      </c>
      <c r="O57" s="26">
        <f t="shared" si="10"/>
        <v>-453.22607575461228</v>
      </c>
      <c r="P57" s="26">
        <f t="shared" si="11"/>
        <v>-727.26521868784914</v>
      </c>
      <c r="Q57" s="27">
        <f t="shared" si="12"/>
        <v>180563.16508315736</v>
      </c>
      <c r="R57" s="28"/>
      <c r="S57" s="29">
        <f t="shared" si="13"/>
        <v>227</v>
      </c>
      <c r="T57" s="26">
        <f t="shared" si="14"/>
        <v>-1180.4912944424614</v>
      </c>
      <c r="U57" s="26">
        <f t="shared" si="15"/>
        <v>-335.68781177318954</v>
      </c>
      <c r="V57" s="26">
        <f t="shared" si="16"/>
        <v>-844.80348266927183</v>
      </c>
      <c r="W57" s="27">
        <f t="shared" si="17"/>
        <v>133430.32122660679</v>
      </c>
      <c r="X57" s="28"/>
      <c r="Y57" s="29">
        <f t="shared" si="18"/>
        <v>287</v>
      </c>
      <c r="Z57" s="26">
        <f t="shared" si="19"/>
        <v>-1180.4912944424614</v>
      </c>
      <c r="AA57" s="26">
        <f t="shared" si="20"/>
        <v>-199.15339185749505</v>
      </c>
      <c r="AB57" s="26">
        <f t="shared" si="21"/>
        <v>-981.33790258496629</v>
      </c>
      <c r="AC57" s="27">
        <f t="shared" si="22"/>
        <v>78680.018840413337</v>
      </c>
      <c r="AD57" s="28"/>
      <c r="AE57" s="29">
        <f t="shared" si="23"/>
        <v>347</v>
      </c>
      <c r="AF57" s="26">
        <f t="shared" si="24"/>
        <v>-1180.4912944424614</v>
      </c>
      <c r="AG57" s="26">
        <f t="shared" si="25"/>
        <v>-40.552718423509717</v>
      </c>
      <c r="AH57" s="26">
        <f t="shared" si="26"/>
        <v>-1139.9385760189518</v>
      </c>
      <c r="AI57" s="30">
        <f t="shared" si="27"/>
        <v>15081.148793385199</v>
      </c>
    </row>
    <row r="58" spans="1:35" ht="19" x14ac:dyDescent="0.25">
      <c r="A58" s="25">
        <v>48</v>
      </c>
      <c r="B58" s="26">
        <f t="shared" si="0"/>
        <v>-1180.4912944424614</v>
      </c>
      <c r="C58" s="26">
        <f t="shared" si="28"/>
        <v>-640.17079559883439</v>
      </c>
      <c r="D58" s="26">
        <f t="shared" si="29"/>
        <v>-540.32049884362698</v>
      </c>
      <c r="E58" s="27">
        <f t="shared" si="30"/>
        <v>255527.99774069022</v>
      </c>
      <c r="F58" s="28"/>
      <c r="G58" s="29">
        <v>108</v>
      </c>
      <c r="H58" s="26">
        <f t="shared" si="4"/>
        <v>-1180.4912944424614</v>
      </c>
      <c r="I58" s="26">
        <f t="shared" si="5"/>
        <v>-552.84593556738719</v>
      </c>
      <c r="J58" s="26">
        <f t="shared" si="6"/>
        <v>-627.64535887507418</v>
      </c>
      <c r="K58" s="27">
        <f t="shared" si="7"/>
        <v>220510.72886808001</v>
      </c>
      <c r="L58" s="28"/>
      <c r="M58" s="29">
        <f t="shared" si="8"/>
        <v>168</v>
      </c>
      <c r="N58" s="26">
        <f t="shared" si="9"/>
        <v>-1180.4912944424614</v>
      </c>
      <c r="O58" s="26">
        <f t="shared" si="10"/>
        <v>-451.40791270789271</v>
      </c>
      <c r="P58" s="26">
        <f t="shared" si="11"/>
        <v>-729.08338173456866</v>
      </c>
      <c r="Q58" s="27">
        <f t="shared" si="12"/>
        <v>179834.08170142281</v>
      </c>
      <c r="R58" s="28"/>
      <c r="S58" s="29">
        <f t="shared" si="13"/>
        <v>228</v>
      </c>
      <c r="T58" s="26">
        <f t="shared" si="14"/>
        <v>-1180.4912944424614</v>
      </c>
      <c r="U58" s="26">
        <f t="shared" si="15"/>
        <v>-333.57580306651641</v>
      </c>
      <c r="V58" s="26">
        <f t="shared" si="16"/>
        <v>-846.91549137594495</v>
      </c>
      <c r="W58" s="27">
        <f t="shared" si="17"/>
        <v>132583.40573523083</v>
      </c>
      <c r="X58" s="28"/>
      <c r="Y58" s="29">
        <f t="shared" si="18"/>
        <v>288</v>
      </c>
      <c r="Z58" s="26">
        <f t="shared" si="19"/>
        <v>-1180.4912944424614</v>
      </c>
      <c r="AA58" s="26">
        <f t="shared" si="20"/>
        <v>-196.70004710103265</v>
      </c>
      <c r="AB58" s="26">
        <f t="shared" si="21"/>
        <v>-983.79124734142874</v>
      </c>
      <c r="AC58" s="27">
        <f t="shared" si="22"/>
        <v>77696.227593071904</v>
      </c>
      <c r="AD58" s="28"/>
      <c r="AE58" s="29">
        <f t="shared" si="23"/>
        <v>348</v>
      </c>
      <c r="AF58" s="26">
        <f t="shared" si="24"/>
        <v>-1180.4912944424614</v>
      </c>
      <c r="AG58" s="26">
        <f t="shared" si="25"/>
        <v>-37.70287198346233</v>
      </c>
      <c r="AH58" s="26">
        <f t="shared" si="26"/>
        <v>-1142.7884224589991</v>
      </c>
      <c r="AI58" s="30">
        <f t="shared" si="27"/>
        <v>13938.360370926199</v>
      </c>
    </row>
    <row r="59" spans="1:35" ht="19" x14ac:dyDescent="0.25">
      <c r="A59" s="25">
        <v>49</v>
      </c>
      <c r="B59" s="26">
        <f t="shared" si="0"/>
        <v>-1180.4912944424614</v>
      </c>
      <c r="C59" s="26">
        <f t="shared" si="28"/>
        <v>-638.81999435172531</v>
      </c>
      <c r="D59" s="26">
        <f t="shared" si="29"/>
        <v>-541.67130009073605</v>
      </c>
      <c r="E59" s="27">
        <f t="shared" si="30"/>
        <v>254986.32644059949</v>
      </c>
      <c r="F59" s="28"/>
      <c r="G59" s="29">
        <v>109</v>
      </c>
      <c r="H59" s="26">
        <f t="shared" si="4"/>
        <v>-1180.4912944424614</v>
      </c>
      <c r="I59" s="26">
        <f t="shared" si="5"/>
        <v>-551.27682217019947</v>
      </c>
      <c r="J59" s="26">
        <f t="shared" si="6"/>
        <v>-629.21447227226201</v>
      </c>
      <c r="K59" s="27">
        <f t="shared" si="7"/>
        <v>219881.51439580775</v>
      </c>
      <c r="L59" s="28"/>
      <c r="M59" s="29">
        <f t="shared" si="8"/>
        <v>169</v>
      </c>
      <c r="N59" s="26">
        <f t="shared" si="9"/>
        <v>-1180.4912944424614</v>
      </c>
      <c r="O59" s="26">
        <f t="shared" si="10"/>
        <v>-449.58520425355624</v>
      </c>
      <c r="P59" s="26">
        <f t="shared" si="11"/>
        <v>-730.90609018890507</v>
      </c>
      <c r="Q59" s="27">
        <f t="shared" si="12"/>
        <v>179103.17561123389</v>
      </c>
      <c r="R59" s="28"/>
      <c r="S59" s="29">
        <f t="shared" si="13"/>
        <v>229</v>
      </c>
      <c r="T59" s="26">
        <f t="shared" si="14"/>
        <v>-1180.4912944424614</v>
      </c>
      <c r="U59" s="26">
        <f t="shared" si="15"/>
        <v>-331.4585143380765</v>
      </c>
      <c r="V59" s="26">
        <f t="shared" si="16"/>
        <v>-849.03278010438487</v>
      </c>
      <c r="W59" s="27">
        <f t="shared" si="17"/>
        <v>131734.37295512646</v>
      </c>
      <c r="X59" s="28"/>
      <c r="Y59" s="29">
        <f t="shared" si="18"/>
        <v>289</v>
      </c>
      <c r="Z59" s="26">
        <f t="shared" si="19"/>
        <v>-1180.4912944424614</v>
      </c>
      <c r="AA59" s="26">
        <f t="shared" si="20"/>
        <v>-194.24056898267906</v>
      </c>
      <c r="AB59" s="26">
        <f t="shared" si="21"/>
        <v>-986.2507254597823</v>
      </c>
      <c r="AC59" s="27">
        <f t="shared" si="22"/>
        <v>76709.976867612117</v>
      </c>
      <c r="AD59" s="28"/>
      <c r="AE59" s="29">
        <f t="shared" si="23"/>
        <v>349</v>
      </c>
      <c r="AF59" s="26">
        <f t="shared" si="24"/>
        <v>-1180.4912944424614</v>
      </c>
      <c r="AG59" s="26">
        <f t="shared" si="25"/>
        <v>-34.845900927314837</v>
      </c>
      <c r="AH59" s="26">
        <f t="shared" si="26"/>
        <v>-1145.6453935151467</v>
      </c>
      <c r="AI59" s="30">
        <f t="shared" si="27"/>
        <v>12792.714977411051</v>
      </c>
    </row>
    <row r="60" spans="1:35" ht="19" x14ac:dyDescent="0.25">
      <c r="A60" s="25">
        <v>50</v>
      </c>
      <c r="B60" s="26">
        <f t="shared" si="0"/>
        <v>-1180.4912944424614</v>
      </c>
      <c r="C60" s="26">
        <f t="shared" si="28"/>
        <v>-637.46581610149838</v>
      </c>
      <c r="D60" s="26">
        <f t="shared" si="29"/>
        <v>-543.02547834096299</v>
      </c>
      <c r="E60" s="27">
        <f t="shared" si="30"/>
        <v>254443.30096225851</v>
      </c>
      <c r="F60" s="28"/>
      <c r="G60" s="29">
        <v>110</v>
      </c>
      <c r="H60" s="26">
        <f t="shared" si="4"/>
        <v>-1180.4912944424614</v>
      </c>
      <c r="I60" s="26">
        <f t="shared" si="5"/>
        <v>-549.70378598951891</v>
      </c>
      <c r="J60" s="26">
        <f t="shared" si="6"/>
        <v>-630.78750845294269</v>
      </c>
      <c r="K60" s="27">
        <f t="shared" si="7"/>
        <v>219250.7268873548</v>
      </c>
      <c r="L60" s="28"/>
      <c r="M60" s="29">
        <f t="shared" si="8"/>
        <v>170</v>
      </c>
      <c r="N60" s="26">
        <f t="shared" si="9"/>
        <v>-1180.4912944424614</v>
      </c>
      <c r="O60" s="26">
        <f t="shared" si="10"/>
        <v>-447.75793902808402</v>
      </c>
      <c r="P60" s="26">
        <f t="shared" si="11"/>
        <v>-732.73335541437746</v>
      </c>
      <c r="Q60" s="27">
        <f t="shared" si="12"/>
        <v>178370.44225581951</v>
      </c>
      <c r="R60" s="28"/>
      <c r="S60" s="29">
        <f t="shared" si="13"/>
        <v>230</v>
      </c>
      <c r="T60" s="26">
        <f t="shared" si="14"/>
        <v>-1180.4912944424614</v>
      </c>
      <c r="U60" s="26">
        <f t="shared" si="15"/>
        <v>-329.33593238781555</v>
      </c>
      <c r="V60" s="26">
        <f t="shared" si="16"/>
        <v>-851.15536205464582</v>
      </c>
      <c r="W60" s="27">
        <f t="shared" si="17"/>
        <v>130883.21759307181</v>
      </c>
      <c r="X60" s="28"/>
      <c r="Y60" s="29">
        <f t="shared" si="18"/>
        <v>290</v>
      </c>
      <c r="Z60" s="26">
        <f t="shared" si="19"/>
        <v>-1180.4912944424614</v>
      </c>
      <c r="AA60" s="26">
        <f t="shared" si="20"/>
        <v>-191.7749421690296</v>
      </c>
      <c r="AB60" s="26">
        <f t="shared" si="21"/>
        <v>-988.71635227343188</v>
      </c>
      <c r="AC60" s="27">
        <f t="shared" si="22"/>
        <v>75721.260515338683</v>
      </c>
      <c r="AD60" s="28"/>
      <c r="AE60" s="29">
        <f t="shared" si="23"/>
        <v>350</v>
      </c>
      <c r="AF60" s="26">
        <f t="shared" si="24"/>
        <v>-1180.4912944424614</v>
      </c>
      <c r="AG60" s="26">
        <f t="shared" si="25"/>
        <v>-31.981787443526969</v>
      </c>
      <c r="AH60" s="26">
        <f t="shared" si="26"/>
        <v>-1148.5095069989345</v>
      </c>
      <c r="AI60" s="30">
        <f t="shared" si="27"/>
        <v>11644.205470412116</v>
      </c>
    </row>
    <row r="61" spans="1:35" ht="19" x14ac:dyDescent="0.25">
      <c r="A61" s="25">
        <v>51</v>
      </c>
      <c r="B61" s="26">
        <f t="shared" si="0"/>
        <v>-1180.4912944424614</v>
      </c>
      <c r="C61" s="26">
        <f t="shared" si="28"/>
        <v>-636.10825240564611</v>
      </c>
      <c r="D61" s="26">
        <f t="shared" si="29"/>
        <v>-544.38304203681537</v>
      </c>
      <c r="E61" s="27">
        <f t="shared" si="30"/>
        <v>253898.91792022169</v>
      </c>
      <c r="F61" s="28"/>
      <c r="G61" s="29">
        <v>111</v>
      </c>
      <c r="H61" s="26">
        <f t="shared" si="4"/>
        <v>-1180.4912944424614</v>
      </c>
      <c r="I61" s="26">
        <f t="shared" si="5"/>
        <v>-548.12681721838635</v>
      </c>
      <c r="J61" s="26">
        <f t="shared" si="6"/>
        <v>-632.3644772240749</v>
      </c>
      <c r="K61" s="27">
        <f t="shared" si="7"/>
        <v>218618.36241013074</v>
      </c>
      <c r="L61" s="28"/>
      <c r="M61" s="29">
        <f t="shared" si="8"/>
        <v>171</v>
      </c>
      <c r="N61" s="26">
        <f t="shared" si="9"/>
        <v>-1180.4912944424614</v>
      </c>
      <c r="O61" s="26">
        <f t="shared" si="10"/>
        <v>-445.92610563954804</v>
      </c>
      <c r="P61" s="26">
        <f t="shared" si="11"/>
        <v>-734.56518880291333</v>
      </c>
      <c r="Q61" s="27">
        <f t="shared" si="12"/>
        <v>177635.87706701658</v>
      </c>
      <c r="R61" s="28"/>
      <c r="S61" s="29">
        <f t="shared" si="13"/>
        <v>231</v>
      </c>
      <c r="T61" s="26">
        <f t="shared" si="14"/>
        <v>-1180.4912944424614</v>
      </c>
      <c r="U61" s="26">
        <f t="shared" si="15"/>
        <v>-327.20804398267893</v>
      </c>
      <c r="V61" s="26">
        <f t="shared" si="16"/>
        <v>-853.28325045978249</v>
      </c>
      <c r="W61" s="27">
        <f t="shared" si="17"/>
        <v>130029.93434261203</v>
      </c>
      <c r="X61" s="28"/>
      <c r="Y61" s="29">
        <f t="shared" si="18"/>
        <v>291</v>
      </c>
      <c r="Z61" s="26">
        <f t="shared" si="19"/>
        <v>-1180.4912944424614</v>
      </c>
      <c r="AA61" s="26">
        <f t="shared" si="20"/>
        <v>-189.30315128834604</v>
      </c>
      <c r="AB61" s="26">
        <f t="shared" si="21"/>
        <v>-991.18814315411544</v>
      </c>
      <c r="AC61" s="27">
        <f t="shared" si="22"/>
        <v>74730.072372184572</v>
      </c>
      <c r="AD61" s="28"/>
      <c r="AE61" s="29">
        <f t="shared" si="23"/>
        <v>351</v>
      </c>
      <c r="AF61" s="26">
        <f t="shared" si="24"/>
        <v>-1180.4912944424614</v>
      </c>
      <c r="AG61" s="26">
        <f t="shared" si="25"/>
        <v>-29.110513676029637</v>
      </c>
      <c r="AH61" s="26">
        <f t="shared" si="26"/>
        <v>-1151.3807807664318</v>
      </c>
      <c r="AI61" s="30">
        <f t="shared" si="27"/>
        <v>10492.824689645684</v>
      </c>
    </row>
    <row r="62" spans="1:35" ht="19" x14ac:dyDescent="0.25">
      <c r="A62" s="25">
        <v>52</v>
      </c>
      <c r="B62" s="26">
        <f t="shared" si="0"/>
        <v>-1180.4912944424614</v>
      </c>
      <c r="C62" s="26">
        <f t="shared" si="28"/>
        <v>-634.74729480055396</v>
      </c>
      <c r="D62" s="26">
        <f t="shared" si="29"/>
        <v>-545.74399964190741</v>
      </c>
      <c r="E62" s="27">
        <f t="shared" si="30"/>
        <v>253353.17392057978</v>
      </c>
      <c r="F62" s="28"/>
      <c r="G62" s="29">
        <v>112</v>
      </c>
      <c r="H62" s="26">
        <f t="shared" si="4"/>
        <v>-1180.4912944424614</v>
      </c>
      <c r="I62" s="26">
        <f t="shared" si="5"/>
        <v>-546.5459060253263</v>
      </c>
      <c r="J62" s="26">
        <f t="shared" si="6"/>
        <v>-633.94538841713506</v>
      </c>
      <c r="K62" s="27">
        <f t="shared" si="7"/>
        <v>217984.4170217136</v>
      </c>
      <c r="L62" s="28"/>
      <c r="M62" s="29">
        <f t="shared" si="8"/>
        <v>172</v>
      </c>
      <c r="N62" s="26">
        <f t="shared" si="9"/>
        <v>-1180.4912944424614</v>
      </c>
      <c r="O62" s="26">
        <f t="shared" si="10"/>
        <v>-444.08969266754076</v>
      </c>
      <c r="P62" s="26">
        <f t="shared" si="11"/>
        <v>-736.40160177492055</v>
      </c>
      <c r="Q62" s="27">
        <f t="shared" si="12"/>
        <v>176899.47546524167</v>
      </c>
      <c r="R62" s="28"/>
      <c r="S62" s="29">
        <f t="shared" si="13"/>
        <v>232</v>
      </c>
      <c r="T62" s="26">
        <f t="shared" si="14"/>
        <v>-1180.4912944424614</v>
      </c>
      <c r="U62" s="26">
        <f t="shared" si="15"/>
        <v>-325.07483585652949</v>
      </c>
      <c r="V62" s="26">
        <f t="shared" si="16"/>
        <v>-855.41645858593199</v>
      </c>
      <c r="W62" s="27">
        <f t="shared" si="17"/>
        <v>129174.51788402611</v>
      </c>
      <c r="X62" s="28"/>
      <c r="Y62" s="29">
        <f t="shared" si="18"/>
        <v>292</v>
      </c>
      <c r="Z62" s="26">
        <f t="shared" si="19"/>
        <v>-1180.4912944424614</v>
      </c>
      <c r="AA62" s="26">
        <f t="shared" si="20"/>
        <v>-186.82518093046073</v>
      </c>
      <c r="AB62" s="26">
        <f t="shared" si="21"/>
        <v>-993.66611351200061</v>
      </c>
      <c r="AC62" s="27">
        <f t="shared" si="22"/>
        <v>73736.406258672578</v>
      </c>
      <c r="AD62" s="28"/>
      <c r="AE62" s="29">
        <f t="shared" si="23"/>
        <v>352</v>
      </c>
      <c r="AF62" s="26">
        <f t="shared" si="24"/>
        <v>-1180.4912944424614</v>
      </c>
      <c r="AG62" s="26">
        <f t="shared" si="25"/>
        <v>-26.232061724113549</v>
      </c>
      <c r="AH62" s="26">
        <f t="shared" si="26"/>
        <v>-1154.2592327183479</v>
      </c>
      <c r="AI62" s="30">
        <f t="shared" si="27"/>
        <v>9338.5654569273356</v>
      </c>
    </row>
    <row r="63" spans="1:35" ht="19" x14ac:dyDescent="0.25">
      <c r="A63" s="25">
        <v>53</v>
      </c>
      <c r="B63" s="26">
        <f t="shared" si="0"/>
        <v>-1180.4912944424614</v>
      </c>
      <c r="C63" s="26">
        <f t="shared" si="28"/>
        <v>-633.38293480144898</v>
      </c>
      <c r="D63" s="26">
        <f t="shared" si="29"/>
        <v>-547.10835964101216</v>
      </c>
      <c r="E63" s="27">
        <f t="shared" si="30"/>
        <v>252806.06556093876</v>
      </c>
      <c r="F63" s="28"/>
      <c r="G63" s="29">
        <v>113</v>
      </c>
      <c r="H63" s="26">
        <f t="shared" si="4"/>
        <v>-1180.4912944424614</v>
      </c>
      <c r="I63" s="26">
        <f t="shared" si="5"/>
        <v>-544.96104255428349</v>
      </c>
      <c r="J63" s="26">
        <f t="shared" si="6"/>
        <v>-635.53025188817799</v>
      </c>
      <c r="K63" s="27">
        <f t="shared" si="7"/>
        <v>217348.88676982542</v>
      </c>
      <c r="L63" s="28"/>
      <c r="M63" s="29">
        <f t="shared" si="8"/>
        <v>173</v>
      </c>
      <c r="N63" s="26">
        <f t="shared" si="9"/>
        <v>-1180.4912944424614</v>
      </c>
      <c r="O63" s="26">
        <f t="shared" si="10"/>
        <v>-442.24868866310345</v>
      </c>
      <c r="P63" s="26">
        <f t="shared" si="11"/>
        <v>-738.24260577935797</v>
      </c>
      <c r="Q63" s="27">
        <f t="shared" si="12"/>
        <v>176161.23285946232</v>
      </c>
      <c r="R63" s="28"/>
      <c r="S63" s="29">
        <f t="shared" si="13"/>
        <v>233</v>
      </c>
      <c r="T63" s="26">
        <f t="shared" si="14"/>
        <v>-1180.4912944424614</v>
      </c>
      <c r="U63" s="26">
        <f t="shared" si="15"/>
        <v>-322.93629471006471</v>
      </c>
      <c r="V63" s="26">
        <f t="shared" si="16"/>
        <v>-857.55499973239682</v>
      </c>
      <c r="W63" s="27">
        <f t="shared" si="17"/>
        <v>128316.96288429371</v>
      </c>
      <c r="X63" s="28"/>
      <c r="Y63" s="29">
        <f t="shared" si="18"/>
        <v>293</v>
      </c>
      <c r="Z63" s="26">
        <f t="shared" si="19"/>
        <v>-1180.4912944424614</v>
      </c>
      <c r="AA63" s="26">
        <f t="shared" si="20"/>
        <v>-184.34101564668075</v>
      </c>
      <c r="AB63" s="26">
        <f t="shared" si="21"/>
        <v>-996.15027879578065</v>
      </c>
      <c r="AC63" s="27">
        <f t="shared" si="22"/>
        <v>72740.255979876791</v>
      </c>
      <c r="AD63" s="28"/>
      <c r="AE63" s="29">
        <f t="shared" si="23"/>
        <v>353</v>
      </c>
      <c r="AF63" s="26">
        <f t="shared" si="24"/>
        <v>-1180.4912944424614</v>
      </c>
      <c r="AG63" s="26">
        <f t="shared" si="25"/>
        <v>-23.346413642317685</v>
      </c>
      <c r="AH63" s="26">
        <f t="shared" si="26"/>
        <v>-1157.1448808001437</v>
      </c>
      <c r="AI63" s="30">
        <f t="shared" si="27"/>
        <v>8181.4205761271915</v>
      </c>
    </row>
    <row r="64" spans="1:35" ht="19" x14ac:dyDescent="0.25">
      <c r="A64" s="25">
        <v>54</v>
      </c>
      <c r="B64" s="26">
        <f t="shared" si="0"/>
        <v>-1180.4912944424614</v>
      </c>
      <c r="C64" s="26">
        <f t="shared" si="28"/>
        <v>-632.01516390234667</v>
      </c>
      <c r="D64" s="26">
        <f t="shared" si="29"/>
        <v>-548.4761305401147</v>
      </c>
      <c r="E64" s="27">
        <f t="shared" si="30"/>
        <v>252257.58943039866</v>
      </c>
      <c r="F64" s="28"/>
      <c r="G64" s="29">
        <v>114</v>
      </c>
      <c r="H64" s="26">
        <f t="shared" si="4"/>
        <v>-1180.4912944424614</v>
      </c>
      <c r="I64" s="26">
        <f t="shared" si="5"/>
        <v>-543.37221692456308</v>
      </c>
      <c r="J64" s="26">
        <f t="shared" si="6"/>
        <v>-637.11907751789829</v>
      </c>
      <c r="K64" s="27">
        <f t="shared" si="7"/>
        <v>216711.76769230753</v>
      </c>
      <c r="L64" s="28"/>
      <c r="M64" s="29">
        <f t="shared" si="8"/>
        <v>174</v>
      </c>
      <c r="N64" s="26">
        <f t="shared" si="9"/>
        <v>-1180.4912944424614</v>
      </c>
      <c r="O64" s="26">
        <f t="shared" si="10"/>
        <v>-440.40308214865507</v>
      </c>
      <c r="P64" s="26">
        <f t="shared" si="11"/>
        <v>-740.08821229380635</v>
      </c>
      <c r="Q64" s="27">
        <f t="shared" si="12"/>
        <v>175421.14464716852</v>
      </c>
      <c r="R64" s="28"/>
      <c r="S64" s="29">
        <f t="shared" si="13"/>
        <v>234</v>
      </c>
      <c r="T64" s="26">
        <f t="shared" si="14"/>
        <v>-1180.4912944424614</v>
      </c>
      <c r="U64" s="26">
        <f t="shared" si="15"/>
        <v>-320.7924072107337</v>
      </c>
      <c r="V64" s="26">
        <f t="shared" si="16"/>
        <v>-859.69888723172778</v>
      </c>
      <c r="W64" s="27">
        <f t="shared" si="17"/>
        <v>127457.26399706198</v>
      </c>
      <c r="X64" s="28"/>
      <c r="Y64" s="29">
        <f t="shared" si="18"/>
        <v>294</v>
      </c>
      <c r="Z64" s="26">
        <f t="shared" si="19"/>
        <v>-1180.4912944424614</v>
      </c>
      <c r="AA64" s="26">
        <f t="shared" si="20"/>
        <v>-181.85063994969133</v>
      </c>
      <c r="AB64" s="26">
        <f t="shared" si="21"/>
        <v>-998.64065449276995</v>
      </c>
      <c r="AC64" s="27">
        <f t="shared" si="22"/>
        <v>71741.615325384017</v>
      </c>
      <c r="AD64" s="28"/>
      <c r="AE64" s="29">
        <f t="shared" si="23"/>
        <v>354</v>
      </c>
      <c r="AF64" s="26">
        <f t="shared" si="24"/>
        <v>-1180.4912944424614</v>
      </c>
      <c r="AG64" s="26">
        <f t="shared" si="25"/>
        <v>-20.453551440317327</v>
      </c>
      <c r="AH64" s="26">
        <f t="shared" si="26"/>
        <v>-1160.0377430021442</v>
      </c>
      <c r="AI64" s="30">
        <f t="shared" si="27"/>
        <v>7021.382833125047</v>
      </c>
    </row>
    <row r="65" spans="1:35" ht="19" x14ac:dyDescent="0.25">
      <c r="A65" s="25">
        <v>55</v>
      </c>
      <c r="B65" s="26">
        <f t="shared" si="0"/>
        <v>-1180.4912944424614</v>
      </c>
      <c r="C65" s="26">
        <f t="shared" si="28"/>
        <v>-630.64397357599648</v>
      </c>
      <c r="D65" s="26">
        <f t="shared" si="29"/>
        <v>-549.847320866465</v>
      </c>
      <c r="E65" s="27">
        <f t="shared" si="30"/>
        <v>251707.74210953221</v>
      </c>
      <c r="F65" s="28"/>
      <c r="G65" s="29">
        <v>115</v>
      </c>
      <c r="H65" s="26">
        <f t="shared" si="4"/>
        <v>-1180.4912944424614</v>
      </c>
      <c r="I65" s="26">
        <f t="shared" si="5"/>
        <v>-541.7794192307681</v>
      </c>
      <c r="J65" s="26">
        <f t="shared" si="6"/>
        <v>-638.71187521169315</v>
      </c>
      <c r="K65" s="27">
        <f t="shared" si="7"/>
        <v>216073.05581709585</v>
      </c>
      <c r="L65" s="28"/>
      <c r="M65" s="29">
        <f t="shared" si="8"/>
        <v>175</v>
      </c>
      <c r="N65" s="26">
        <f t="shared" si="9"/>
        <v>-1180.4912944424614</v>
      </c>
      <c r="O65" s="26">
        <f t="shared" si="10"/>
        <v>-438.55286161792066</v>
      </c>
      <c r="P65" s="26">
        <f t="shared" si="11"/>
        <v>-741.93843282454077</v>
      </c>
      <c r="Q65" s="27">
        <f t="shared" si="12"/>
        <v>174679.20621434398</v>
      </c>
      <c r="R65" s="28"/>
      <c r="S65" s="29">
        <f t="shared" si="13"/>
        <v>235</v>
      </c>
      <c r="T65" s="26">
        <f t="shared" si="14"/>
        <v>-1180.4912944424614</v>
      </c>
      <c r="U65" s="26">
        <f t="shared" si="15"/>
        <v>-318.64315999265432</v>
      </c>
      <c r="V65" s="26">
        <f t="shared" si="16"/>
        <v>-861.84813444980716</v>
      </c>
      <c r="W65" s="27">
        <f t="shared" si="17"/>
        <v>126595.41586261216</v>
      </c>
      <c r="X65" s="28"/>
      <c r="Y65" s="29">
        <f t="shared" si="18"/>
        <v>295</v>
      </c>
      <c r="Z65" s="26">
        <f t="shared" si="19"/>
        <v>-1180.4912944424614</v>
      </c>
      <c r="AA65" s="26">
        <f t="shared" si="20"/>
        <v>-179.35403831345934</v>
      </c>
      <c r="AB65" s="26">
        <f t="shared" si="21"/>
        <v>-1001.137256129002</v>
      </c>
      <c r="AC65" s="27">
        <f t="shared" si="22"/>
        <v>70740.478069255012</v>
      </c>
      <c r="AD65" s="28"/>
      <c r="AE65" s="29">
        <f t="shared" si="23"/>
        <v>355</v>
      </c>
      <c r="AF65" s="26">
        <f t="shared" si="24"/>
        <v>-1180.4912944424614</v>
      </c>
      <c r="AG65" s="26">
        <f t="shared" si="25"/>
        <v>-17.553457082811967</v>
      </c>
      <c r="AH65" s="26">
        <f t="shared" si="26"/>
        <v>-1162.9378373596494</v>
      </c>
      <c r="AI65" s="30">
        <f t="shared" si="27"/>
        <v>5858.4449957653978</v>
      </c>
    </row>
    <row r="66" spans="1:35" ht="19" x14ac:dyDescent="0.25">
      <c r="A66" s="25">
        <v>56</v>
      </c>
      <c r="B66" s="26">
        <f t="shared" si="0"/>
        <v>-1180.4912944424614</v>
      </c>
      <c r="C66" s="26">
        <f t="shared" si="28"/>
        <v>-629.26935527383023</v>
      </c>
      <c r="D66" s="26">
        <f t="shared" si="29"/>
        <v>-551.22193916863114</v>
      </c>
      <c r="E66" s="27">
        <f t="shared" si="30"/>
        <v>251156.52017036357</v>
      </c>
      <c r="F66" s="28"/>
      <c r="G66" s="29">
        <v>116</v>
      </c>
      <c r="H66" s="26">
        <f t="shared" si="4"/>
        <v>-1180.4912944424614</v>
      </c>
      <c r="I66" s="26">
        <f t="shared" si="5"/>
        <v>-540.18263954273891</v>
      </c>
      <c r="J66" s="26">
        <f t="shared" si="6"/>
        <v>-640.30865489972246</v>
      </c>
      <c r="K66" s="27">
        <f t="shared" si="7"/>
        <v>215432.74716219614</v>
      </c>
      <c r="L66" s="28"/>
      <c r="M66" s="29">
        <f t="shared" si="8"/>
        <v>176</v>
      </c>
      <c r="N66" s="26">
        <f t="shared" si="9"/>
        <v>-1180.4912944424614</v>
      </c>
      <c r="O66" s="26">
        <f t="shared" si="10"/>
        <v>-436.69801553585921</v>
      </c>
      <c r="P66" s="26">
        <f t="shared" si="11"/>
        <v>-743.79327890660227</v>
      </c>
      <c r="Q66" s="27">
        <f t="shared" si="12"/>
        <v>173935.41293543737</v>
      </c>
      <c r="R66" s="28"/>
      <c r="S66" s="29">
        <f t="shared" si="13"/>
        <v>236</v>
      </c>
      <c r="T66" s="26">
        <f t="shared" si="14"/>
        <v>-1180.4912944424614</v>
      </c>
      <c r="U66" s="26">
        <f t="shared" si="15"/>
        <v>-316.48853965652984</v>
      </c>
      <c r="V66" s="26">
        <f t="shared" si="16"/>
        <v>-864.00275478593164</v>
      </c>
      <c r="W66" s="27">
        <f t="shared" si="17"/>
        <v>125731.41310782623</v>
      </c>
      <c r="X66" s="28"/>
      <c r="Y66" s="29">
        <f t="shared" si="18"/>
        <v>296</v>
      </c>
      <c r="Z66" s="26">
        <f t="shared" si="19"/>
        <v>-1180.4912944424614</v>
      </c>
      <c r="AA66" s="26">
        <f t="shared" si="20"/>
        <v>-176.85119517313689</v>
      </c>
      <c r="AB66" s="26">
        <f t="shared" si="21"/>
        <v>-1003.6400992693244</v>
      </c>
      <c r="AC66" s="27">
        <f t="shared" si="22"/>
        <v>69736.837969985689</v>
      </c>
      <c r="AD66" s="28"/>
      <c r="AE66" s="29">
        <f t="shared" si="23"/>
        <v>356</v>
      </c>
      <c r="AF66" s="26">
        <f t="shared" si="24"/>
        <v>-1180.4912944424614</v>
      </c>
      <c r="AG66" s="26">
        <f t="shared" si="25"/>
        <v>-14.646112489412843</v>
      </c>
      <c r="AH66" s="26">
        <f t="shared" si="26"/>
        <v>-1165.8451819530487</v>
      </c>
      <c r="AI66" s="30">
        <f t="shared" si="27"/>
        <v>4692.5998138123487</v>
      </c>
    </row>
    <row r="67" spans="1:35" ht="19" x14ac:dyDescent="0.25">
      <c r="A67" s="25">
        <v>57</v>
      </c>
      <c r="B67" s="26">
        <f t="shared" si="0"/>
        <v>-1180.4912944424614</v>
      </c>
      <c r="C67" s="26">
        <f t="shared" si="28"/>
        <v>-627.89130042590875</v>
      </c>
      <c r="D67" s="26">
        <f t="shared" si="29"/>
        <v>-552.59999401655273</v>
      </c>
      <c r="E67" s="27">
        <f t="shared" si="30"/>
        <v>250603.92017634702</v>
      </c>
      <c r="F67" s="28"/>
      <c r="G67" s="29">
        <v>117</v>
      </c>
      <c r="H67" s="26">
        <f t="shared" si="4"/>
        <v>-1180.4912944424614</v>
      </c>
      <c r="I67" s="26">
        <f t="shared" si="5"/>
        <v>-538.58186790548973</v>
      </c>
      <c r="J67" s="26">
        <f t="shared" si="6"/>
        <v>-641.90942653697164</v>
      </c>
      <c r="K67" s="27">
        <f t="shared" si="7"/>
        <v>214790.83773565918</v>
      </c>
      <c r="L67" s="28"/>
      <c r="M67" s="29">
        <f t="shared" si="8"/>
        <v>177</v>
      </c>
      <c r="N67" s="26">
        <f t="shared" si="9"/>
        <v>-1180.4912944424614</v>
      </c>
      <c r="O67" s="26">
        <f t="shared" si="10"/>
        <v>-434.8385323385927</v>
      </c>
      <c r="P67" s="26">
        <f t="shared" si="11"/>
        <v>-745.65276210386855</v>
      </c>
      <c r="Q67" s="27">
        <f t="shared" si="12"/>
        <v>173189.76017333352</v>
      </c>
      <c r="R67" s="28"/>
      <c r="S67" s="29">
        <f t="shared" si="13"/>
        <v>237</v>
      </c>
      <c r="T67" s="26">
        <f t="shared" si="14"/>
        <v>-1180.4912944424614</v>
      </c>
      <c r="U67" s="26">
        <f t="shared" si="15"/>
        <v>-314.32853276956496</v>
      </c>
      <c r="V67" s="26">
        <f t="shared" si="16"/>
        <v>-866.16276167289629</v>
      </c>
      <c r="W67" s="27">
        <f t="shared" si="17"/>
        <v>124865.25034615333</v>
      </c>
      <c r="X67" s="28"/>
      <c r="Y67" s="29">
        <f t="shared" si="18"/>
        <v>297</v>
      </c>
      <c r="Z67" s="26">
        <f t="shared" si="19"/>
        <v>-1180.4912944424614</v>
      </c>
      <c r="AA67" s="26">
        <f t="shared" si="20"/>
        <v>-174.34209492496356</v>
      </c>
      <c r="AB67" s="26">
        <f t="shared" si="21"/>
        <v>-1006.1491995174979</v>
      </c>
      <c r="AC67" s="27">
        <f t="shared" si="22"/>
        <v>68730.688770468187</v>
      </c>
      <c r="AD67" s="28"/>
      <c r="AE67" s="29">
        <f t="shared" si="23"/>
        <v>357</v>
      </c>
      <c r="AF67" s="26">
        <f t="shared" si="24"/>
        <v>-1180.4912944424614</v>
      </c>
      <c r="AG67" s="26">
        <f t="shared" si="25"/>
        <v>-11.731499534530222</v>
      </c>
      <c r="AH67" s="26">
        <f t="shared" si="26"/>
        <v>-1168.7597949079311</v>
      </c>
      <c r="AI67" s="30">
        <f t="shared" si="27"/>
        <v>3523.8400189044178</v>
      </c>
    </row>
    <row r="68" spans="1:35" ht="19" x14ac:dyDescent="0.25">
      <c r="A68" s="25">
        <v>58</v>
      </c>
      <c r="B68" s="26">
        <f t="shared" si="0"/>
        <v>-1180.4912944424614</v>
      </c>
      <c r="C68" s="26">
        <f t="shared" si="28"/>
        <v>-626.50980044086725</v>
      </c>
      <c r="D68" s="26">
        <f t="shared" si="29"/>
        <v>-553.981494001594</v>
      </c>
      <c r="E68" s="27">
        <f t="shared" si="30"/>
        <v>250049.93868234541</v>
      </c>
      <c r="F68" s="28"/>
      <c r="G68" s="29">
        <v>118</v>
      </c>
      <c r="H68" s="26">
        <f t="shared" si="4"/>
        <v>-1180.4912944424614</v>
      </c>
      <c r="I68" s="26">
        <f t="shared" si="5"/>
        <v>-536.97709433914736</v>
      </c>
      <c r="J68" s="26">
        <f t="shared" si="6"/>
        <v>-643.51420010331412</v>
      </c>
      <c r="K68" s="27">
        <f t="shared" si="7"/>
        <v>214147.32353555586</v>
      </c>
      <c r="L68" s="28"/>
      <c r="M68" s="29">
        <f t="shared" si="8"/>
        <v>178</v>
      </c>
      <c r="N68" s="26">
        <f t="shared" si="9"/>
        <v>-1180.4912944424614</v>
      </c>
      <c r="O68" s="26">
        <f t="shared" si="10"/>
        <v>-432.97440043333307</v>
      </c>
      <c r="P68" s="26">
        <f t="shared" si="11"/>
        <v>-747.51689400912835</v>
      </c>
      <c r="Q68" s="27">
        <f t="shared" si="12"/>
        <v>172442.24327932438</v>
      </c>
      <c r="R68" s="28"/>
      <c r="S68" s="29">
        <f t="shared" si="13"/>
        <v>238</v>
      </c>
      <c r="T68" s="26">
        <f t="shared" si="14"/>
        <v>-1180.4912944424614</v>
      </c>
      <c r="U68" s="26">
        <f t="shared" si="15"/>
        <v>-312.16312586538271</v>
      </c>
      <c r="V68" s="26">
        <f t="shared" si="16"/>
        <v>-868.3281685770786</v>
      </c>
      <c r="W68" s="27">
        <f t="shared" si="17"/>
        <v>123996.92217757626</v>
      </c>
      <c r="X68" s="28"/>
      <c r="Y68" s="29">
        <f t="shared" si="18"/>
        <v>298</v>
      </c>
      <c r="Z68" s="26">
        <f t="shared" si="19"/>
        <v>-1180.4912944424614</v>
      </c>
      <c r="AA68" s="26">
        <f t="shared" si="20"/>
        <v>-171.82672192616977</v>
      </c>
      <c r="AB68" s="26">
        <f t="shared" si="21"/>
        <v>-1008.6645725162915</v>
      </c>
      <c r="AC68" s="27">
        <f t="shared" si="22"/>
        <v>67722.024197951891</v>
      </c>
      <c r="AD68" s="28"/>
      <c r="AE68" s="29">
        <f t="shared" si="23"/>
        <v>358</v>
      </c>
      <c r="AF68" s="26">
        <f t="shared" si="24"/>
        <v>-1180.4912944424614</v>
      </c>
      <c r="AG68" s="26">
        <f t="shared" si="25"/>
        <v>-8.8096000472603926</v>
      </c>
      <c r="AH68" s="26">
        <f t="shared" si="26"/>
        <v>-1171.681694395201</v>
      </c>
      <c r="AI68" s="30">
        <f t="shared" si="27"/>
        <v>2352.158324509217</v>
      </c>
    </row>
    <row r="69" spans="1:35" ht="19" x14ac:dyDescent="0.25">
      <c r="A69" s="25">
        <v>59</v>
      </c>
      <c r="B69" s="26">
        <f t="shared" si="0"/>
        <v>-1180.4912944424614</v>
      </c>
      <c r="C69" s="26">
        <f t="shared" si="28"/>
        <v>-625.12484670586332</v>
      </c>
      <c r="D69" s="26">
        <f t="shared" si="29"/>
        <v>-555.36644773659805</v>
      </c>
      <c r="E69" s="27">
        <f t="shared" si="30"/>
        <v>249494.57223460882</v>
      </c>
      <c r="F69" s="28"/>
      <c r="G69" s="29">
        <v>119</v>
      </c>
      <c r="H69" s="26">
        <f t="shared" si="4"/>
        <v>-1180.4912944424614</v>
      </c>
      <c r="I69" s="26">
        <f t="shared" si="5"/>
        <v>-535.36830883888911</v>
      </c>
      <c r="J69" s="26">
        <f t="shared" si="6"/>
        <v>-645.12298560357237</v>
      </c>
      <c r="K69" s="27">
        <f t="shared" si="7"/>
        <v>213502.20054995228</v>
      </c>
      <c r="L69" s="28"/>
      <c r="M69" s="29">
        <f t="shared" si="8"/>
        <v>179</v>
      </c>
      <c r="N69" s="26">
        <f t="shared" si="9"/>
        <v>-1180.4912944424614</v>
      </c>
      <c r="O69" s="26">
        <f t="shared" si="10"/>
        <v>-431.10560819831022</v>
      </c>
      <c r="P69" s="26">
        <f t="shared" si="11"/>
        <v>-749.3856862441512</v>
      </c>
      <c r="Q69" s="27">
        <f t="shared" si="12"/>
        <v>171692.85759308023</v>
      </c>
      <c r="R69" s="28"/>
      <c r="S69" s="29">
        <f t="shared" si="13"/>
        <v>239</v>
      </c>
      <c r="T69" s="26">
        <f t="shared" si="14"/>
        <v>-1180.4912944424614</v>
      </c>
      <c r="U69" s="26">
        <f t="shared" si="15"/>
        <v>-309.99230544394004</v>
      </c>
      <c r="V69" s="26">
        <f t="shared" si="16"/>
        <v>-870.49898899852144</v>
      </c>
      <c r="W69" s="27">
        <f t="shared" si="17"/>
        <v>123126.42318857774</v>
      </c>
      <c r="X69" s="28"/>
      <c r="Y69" s="29">
        <f t="shared" si="18"/>
        <v>299</v>
      </c>
      <c r="Z69" s="26">
        <f t="shared" si="19"/>
        <v>-1180.4912944424614</v>
      </c>
      <c r="AA69" s="26">
        <f t="shared" si="20"/>
        <v>-169.30506049487911</v>
      </c>
      <c r="AB69" s="26">
        <f t="shared" si="21"/>
        <v>-1011.1862339475824</v>
      </c>
      <c r="AC69" s="27">
        <f t="shared" si="22"/>
        <v>66710.837964004313</v>
      </c>
      <c r="AD69" s="28"/>
      <c r="AE69" s="29">
        <f t="shared" si="23"/>
        <v>359</v>
      </c>
      <c r="AF69" s="26">
        <f t="shared" si="24"/>
        <v>-1180.4912944424614</v>
      </c>
      <c r="AG69" s="26">
        <f t="shared" si="25"/>
        <v>-5.8803958112723898</v>
      </c>
      <c r="AH69" s="26">
        <f t="shared" si="26"/>
        <v>-1174.610898631189</v>
      </c>
      <c r="AI69" s="30">
        <f t="shared" si="27"/>
        <v>1177.547425878028</v>
      </c>
    </row>
    <row r="70" spans="1:35" ht="19" x14ac:dyDescent="0.25">
      <c r="A70" s="31">
        <v>60</v>
      </c>
      <c r="B70" s="32">
        <f t="shared" si="0"/>
        <v>-1180.4912944424614</v>
      </c>
      <c r="C70" s="32">
        <f t="shared" si="28"/>
        <v>-623.73643058652181</v>
      </c>
      <c r="D70" s="32">
        <f t="shared" si="29"/>
        <v>-556.75486385593967</v>
      </c>
      <c r="E70" s="33">
        <f t="shared" si="30"/>
        <v>248937.81737075286</v>
      </c>
      <c r="F70" s="34"/>
      <c r="G70" s="35">
        <v>120</v>
      </c>
      <c r="H70" s="32">
        <f t="shared" si="4"/>
        <v>-1180.4912944424614</v>
      </c>
      <c r="I70" s="32">
        <f t="shared" si="5"/>
        <v>-533.75550137488017</v>
      </c>
      <c r="J70" s="32">
        <f t="shared" si="6"/>
        <v>-646.73579306758131</v>
      </c>
      <c r="K70" s="33">
        <f t="shared" si="7"/>
        <v>212855.4647568847</v>
      </c>
      <c r="L70" s="34"/>
      <c r="M70" s="35">
        <f t="shared" si="8"/>
        <v>180</v>
      </c>
      <c r="N70" s="32">
        <f t="shared" si="9"/>
        <v>-1180.4912944424614</v>
      </c>
      <c r="O70" s="32">
        <f t="shared" si="10"/>
        <v>-429.23214398269977</v>
      </c>
      <c r="P70" s="32">
        <f t="shared" si="11"/>
        <v>-751.25915045976149</v>
      </c>
      <c r="Q70" s="33">
        <f t="shared" si="12"/>
        <v>170941.59844262048</v>
      </c>
      <c r="R70" s="34"/>
      <c r="S70" s="35">
        <f t="shared" si="13"/>
        <v>240</v>
      </c>
      <c r="T70" s="32">
        <f t="shared" si="14"/>
        <v>-1180.4912944424614</v>
      </c>
      <c r="U70" s="32">
        <f t="shared" si="15"/>
        <v>-307.81605797144374</v>
      </c>
      <c r="V70" s="32">
        <f t="shared" si="16"/>
        <v>-872.67523647101757</v>
      </c>
      <c r="W70" s="33">
        <f t="shared" si="17"/>
        <v>122253.74795210673</v>
      </c>
      <c r="X70" s="34"/>
      <c r="Y70" s="35">
        <f t="shared" si="18"/>
        <v>300</v>
      </c>
      <c r="Z70" s="32">
        <f t="shared" si="19"/>
        <v>-1180.4912944424614</v>
      </c>
      <c r="AA70" s="32">
        <f t="shared" si="20"/>
        <v>-166.77709491001013</v>
      </c>
      <c r="AB70" s="32">
        <f t="shared" si="21"/>
        <v>-1013.7141995324513</v>
      </c>
      <c r="AC70" s="33">
        <f t="shared" si="22"/>
        <v>65697.123764471864</v>
      </c>
      <c r="AD70" s="34"/>
      <c r="AE70" s="35">
        <f t="shared" si="23"/>
        <v>360</v>
      </c>
      <c r="AF70" s="32">
        <f t="shared" si="24"/>
        <v>-1180.4912944424614</v>
      </c>
      <c r="AG70" s="32">
        <f t="shared" si="25"/>
        <v>-2.943868564694418</v>
      </c>
      <c r="AH70" s="32">
        <f t="shared" si="26"/>
        <v>-1177.547425877767</v>
      </c>
      <c r="AI70" s="36">
        <f t="shared" si="27"/>
        <v>2.610249794088304E-10</v>
      </c>
    </row>
  </sheetData>
  <mergeCells count="6">
    <mergeCell ref="AE9:AI9"/>
    <mergeCell ref="A9:E9"/>
    <mergeCell ref="G9:K9"/>
    <mergeCell ref="M9:Q9"/>
    <mergeCell ref="S9:W9"/>
    <mergeCell ref="Y9:AC9"/>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CE4F7-2221-E446-8965-5221FBA53C88}">
  <dimension ref="B3:AB21"/>
  <sheetViews>
    <sheetView workbookViewId="0">
      <selection activeCell="C7" sqref="C7"/>
    </sheetView>
  </sheetViews>
  <sheetFormatPr baseColWidth="10" defaultRowHeight="16" x14ac:dyDescent="0.2"/>
  <cols>
    <col min="2" max="2" width="18" bestFit="1" customWidth="1"/>
    <col min="3" max="3" width="14.5" bestFit="1" customWidth="1"/>
    <col min="4" max="4" width="14.1640625" bestFit="1" customWidth="1"/>
    <col min="5" max="5" width="18.6640625" bestFit="1" customWidth="1"/>
    <col min="6" max="15" width="11.5" bestFit="1" customWidth="1"/>
  </cols>
  <sheetData>
    <row r="3" spans="2:28" x14ac:dyDescent="0.2">
      <c r="B3" s="47" t="s">
        <v>40</v>
      </c>
      <c r="C3" s="47"/>
      <c r="E3" s="47" t="s">
        <v>41</v>
      </c>
      <c r="F3" s="47"/>
    </row>
    <row r="4" spans="2:28" x14ac:dyDescent="0.2">
      <c r="B4" t="s">
        <v>30</v>
      </c>
      <c r="C4" s="18">
        <f>'Mortgage Inputs'!F5</f>
        <v>70000</v>
      </c>
      <c r="E4" t="s">
        <v>42</v>
      </c>
      <c r="F4" s="18">
        <f>'Mortgage Inputs'!F17</f>
        <v>2175.0746277757949</v>
      </c>
    </row>
    <row r="5" spans="2:28" x14ac:dyDescent="0.2">
      <c r="B5" t="s">
        <v>31</v>
      </c>
      <c r="C5" s="11">
        <f>('Mortgage Inputs'!F17-'Mortgage Inputs'!F9)*360</f>
        <v>358050.00000000006</v>
      </c>
      <c r="E5" t="s">
        <v>37</v>
      </c>
      <c r="F5" s="11">
        <f>F4*12</f>
        <v>26100.895533309536</v>
      </c>
    </row>
    <row r="6" spans="2:28" x14ac:dyDescent="0.2">
      <c r="B6" t="s">
        <v>32</v>
      </c>
      <c r="C6" s="11">
        <f>'Mortgage Inputs'!F6</f>
        <v>280000</v>
      </c>
      <c r="E6" t="s">
        <v>43</v>
      </c>
      <c r="F6" s="38">
        <v>0.03</v>
      </c>
    </row>
    <row r="7" spans="2:28" x14ac:dyDescent="0.2">
      <c r="B7" t="s">
        <v>33</v>
      </c>
      <c r="C7" s="11">
        <f>'Amortization Schedule'!B7</f>
        <v>144976.86599928606</v>
      </c>
      <c r="E7" t="s">
        <v>36</v>
      </c>
      <c r="F7" s="39">
        <f>SUM(C12:L12,C16:L16,C20:L20)</f>
        <v>1241760.9553044853</v>
      </c>
    </row>
    <row r="8" spans="2:28" x14ac:dyDescent="0.2">
      <c r="B8" t="s">
        <v>34</v>
      </c>
      <c r="C8" s="39">
        <f>SUM(C4:C7)</f>
        <v>853026.86599928606</v>
      </c>
    </row>
    <row r="9" spans="2:28" x14ac:dyDescent="0.2">
      <c r="P9" s="20"/>
      <c r="Q9" s="20"/>
      <c r="R9" s="20"/>
      <c r="S9" s="20"/>
      <c r="T9" s="20"/>
      <c r="U9" s="20"/>
      <c r="V9" s="20"/>
      <c r="W9" s="20"/>
      <c r="X9" s="20"/>
      <c r="Y9" s="20"/>
      <c r="Z9" s="20"/>
      <c r="AA9" s="20"/>
      <c r="AB9" s="20"/>
    </row>
    <row r="11" spans="2:28" x14ac:dyDescent="0.2">
      <c r="B11" t="s">
        <v>35</v>
      </c>
      <c r="C11">
        <v>1</v>
      </c>
      <c r="D11">
        <v>2</v>
      </c>
      <c r="E11">
        <v>3</v>
      </c>
      <c r="F11">
        <v>4</v>
      </c>
      <c r="G11">
        <v>5</v>
      </c>
      <c r="H11">
        <v>6</v>
      </c>
      <c r="I11">
        <v>7</v>
      </c>
      <c r="J11">
        <v>8</v>
      </c>
      <c r="K11">
        <v>9</v>
      </c>
      <c r="L11">
        <v>10</v>
      </c>
    </row>
    <row r="12" spans="2:28" x14ac:dyDescent="0.2">
      <c r="B12" t="s">
        <v>37</v>
      </c>
      <c r="C12" s="18">
        <f>F5</f>
        <v>26100.895533309536</v>
      </c>
      <c r="D12" s="18">
        <f t="shared" ref="D12:L12" si="0">C12*(1+$F$6)</f>
        <v>26883.922399308824</v>
      </c>
      <c r="E12" s="18">
        <f t="shared" si="0"/>
        <v>27690.440071288089</v>
      </c>
      <c r="F12" s="18">
        <f t="shared" si="0"/>
        <v>28521.153273426731</v>
      </c>
      <c r="G12" s="18">
        <f t="shared" si="0"/>
        <v>29376.787871629534</v>
      </c>
      <c r="H12" s="18">
        <f t="shared" si="0"/>
        <v>30258.091507778423</v>
      </c>
      <c r="I12" s="18">
        <f t="shared" si="0"/>
        <v>31165.834253011777</v>
      </c>
      <c r="J12" s="18">
        <f t="shared" si="0"/>
        <v>32100.80928060213</v>
      </c>
      <c r="K12" s="18">
        <f t="shared" si="0"/>
        <v>33063.833559020197</v>
      </c>
      <c r="L12" s="18">
        <f t="shared" si="0"/>
        <v>34055.748565790804</v>
      </c>
    </row>
    <row r="13" spans="2:28" x14ac:dyDescent="0.2">
      <c r="B13" t="s">
        <v>42</v>
      </c>
      <c r="C13" s="6">
        <f>C12/12</f>
        <v>2175.0746277757949</v>
      </c>
      <c r="D13" s="6">
        <f t="shared" ref="D13:L13" si="1">D12/12</f>
        <v>2240.3268666090685</v>
      </c>
      <c r="E13" s="6">
        <f t="shared" si="1"/>
        <v>2307.5366726073407</v>
      </c>
      <c r="F13" s="6">
        <f t="shared" si="1"/>
        <v>2376.7627727855611</v>
      </c>
      <c r="G13" s="6">
        <f t="shared" si="1"/>
        <v>2448.0656559691279</v>
      </c>
      <c r="H13" s="6">
        <f t="shared" si="1"/>
        <v>2521.5076256482021</v>
      </c>
      <c r="I13" s="6">
        <f t="shared" si="1"/>
        <v>2597.1528544176481</v>
      </c>
      <c r="J13" s="6">
        <f t="shared" si="1"/>
        <v>2675.0674400501775</v>
      </c>
      <c r="K13" s="6">
        <f t="shared" si="1"/>
        <v>2755.3194632516829</v>
      </c>
      <c r="L13" s="6">
        <f t="shared" si="1"/>
        <v>2837.9790471492338</v>
      </c>
    </row>
    <row r="15" spans="2:28" x14ac:dyDescent="0.2">
      <c r="B15" t="s">
        <v>35</v>
      </c>
      <c r="C15">
        <f>L11+1</f>
        <v>11</v>
      </c>
      <c r="D15">
        <f>C15+1</f>
        <v>12</v>
      </c>
      <c r="E15">
        <f t="shared" ref="E15:L15" si="2">D15+1</f>
        <v>13</v>
      </c>
      <c r="F15">
        <f t="shared" si="2"/>
        <v>14</v>
      </c>
      <c r="G15">
        <f t="shared" si="2"/>
        <v>15</v>
      </c>
      <c r="H15">
        <f t="shared" si="2"/>
        <v>16</v>
      </c>
      <c r="I15">
        <f t="shared" si="2"/>
        <v>17</v>
      </c>
      <c r="J15">
        <f t="shared" si="2"/>
        <v>18</v>
      </c>
      <c r="K15">
        <f t="shared" si="2"/>
        <v>19</v>
      </c>
      <c r="L15">
        <f t="shared" si="2"/>
        <v>20</v>
      </c>
    </row>
    <row r="16" spans="2:28" x14ac:dyDescent="0.2">
      <c r="B16" t="s">
        <v>37</v>
      </c>
      <c r="C16" s="18">
        <f>L12*(1+$F$6)</f>
        <v>35077.421022764531</v>
      </c>
      <c r="D16" s="18">
        <f t="shared" ref="D16:L16" si="3">C16*(1+$F$6)</f>
        <v>36129.743653447469</v>
      </c>
      <c r="E16" s="18">
        <f t="shared" si="3"/>
        <v>37213.635963050896</v>
      </c>
      <c r="F16" s="18">
        <f t="shared" si="3"/>
        <v>38330.045041942423</v>
      </c>
      <c r="G16" s="18">
        <f t="shared" si="3"/>
        <v>39479.946393200698</v>
      </c>
      <c r="H16" s="18">
        <f t="shared" si="3"/>
        <v>40664.34478499672</v>
      </c>
      <c r="I16" s="18">
        <f t="shared" si="3"/>
        <v>41884.275128546622</v>
      </c>
      <c r="J16" s="18">
        <f t="shared" si="3"/>
        <v>43140.803382403021</v>
      </c>
      <c r="K16" s="18">
        <f t="shared" si="3"/>
        <v>44435.027483875114</v>
      </c>
      <c r="L16" s="18">
        <f t="shared" si="3"/>
        <v>45768.07830839137</v>
      </c>
    </row>
    <row r="17" spans="2:12" x14ac:dyDescent="0.2">
      <c r="B17" t="s">
        <v>42</v>
      </c>
      <c r="C17" s="6">
        <f>C16/12</f>
        <v>2923.1184185637107</v>
      </c>
      <c r="D17" s="6">
        <f t="shared" ref="D17" si="4">D16/12</f>
        <v>3010.8119711206223</v>
      </c>
      <c r="E17" s="6">
        <f t="shared" ref="E17" si="5">E16/12</f>
        <v>3101.1363302542413</v>
      </c>
      <c r="F17" s="6">
        <f t="shared" ref="F17" si="6">F16/12</f>
        <v>3194.1704201618686</v>
      </c>
      <c r="G17" s="6">
        <f t="shared" ref="G17" si="7">G16/12</f>
        <v>3289.9955327667249</v>
      </c>
      <c r="H17" s="6">
        <f t="shared" ref="H17" si="8">H16/12</f>
        <v>3388.6953987497268</v>
      </c>
      <c r="I17" s="6">
        <f t="shared" ref="I17" si="9">I16/12</f>
        <v>3490.3562607122185</v>
      </c>
      <c r="J17" s="6">
        <f t="shared" ref="J17" si="10">J16/12</f>
        <v>3595.0669485335852</v>
      </c>
      <c r="K17" s="6">
        <f t="shared" ref="K17" si="11">K16/12</f>
        <v>3702.918956989593</v>
      </c>
      <c r="L17" s="6">
        <f t="shared" ref="L17" si="12">L16/12</f>
        <v>3814.0065256992807</v>
      </c>
    </row>
    <row r="19" spans="2:12" x14ac:dyDescent="0.2">
      <c r="B19" t="s">
        <v>35</v>
      </c>
      <c r="C19">
        <f>L15+1</f>
        <v>21</v>
      </c>
      <c r="D19">
        <f>C19+1</f>
        <v>22</v>
      </c>
      <c r="E19">
        <f t="shared" ref="E19:L19" si="13">D19+1</f>
        <v>23</v>
      </c>
      <c r="F19">
        <f t="shared" si="13"/>
        <v>24</v>
      </c>
      <c r="G19">
        <f t="shared" si="13"/>
        <v>25</v>
      </c>
      <c r="H19">
        <f t="shared" si="13"/>
        <v>26</v>
      </c>
      <c r="I19">
        <f t="shared" si="13"/>
        <v>27</v>
      </c>
      <c r="J19">
        <f t="shared" si="13"/>
        <v>28</v>
      </c>
      <c r="K19">
        <f t="shared" si="13"/>
        <v>29</v>
      </c>
      <c r="L19">
        <f t="shared" si="13"/>
        <v>30</v>
      </c>
    </row>
    <row r="20" spans="2:12" x14ac:dyDescent="0.2">
      <c r="B20" t="s">
        <v>37</v>
      </c>
      <c r="C20" s="18">
        <f>L16*(1+$F$6)</f>
        <v>47141.120657643114</v>
      </c>
      <c r="D20" s="18">
        <f t="shared" ref="D20:L20" si="14">C20*(1+$F$6)</f>
        <v>48555.354277372411</v>
      </c>
      <c r="E20" s="18">
        <f t="shared" si="14"/>
        <v>50012.014905693584</v>
      </c>
      <c r="F20" s="18">
        <f t="shared" si="14"/>
        <v>51512.375352864394</v>
      </c>
      <c r="G20" s="18">
        <f t="shared" si="14"/>
        <v>53057.746613450327</v>
      </c>
      <c r="H20" s="18">
        <f t="shared" si="14"/>
        <v>54649.479011853837</v>
      </c>
      <c r="I20" s="18">
        <f t="shared" si="14"/>
        <v>56288.963382209455</v>
      </c>
      <c r="J20" s="18">
        <f t="shared" si="14"/>
        <v>57977.632283675739</v>
      </c>
      <c r="K20" s="18">
        <f t="shared" si="14"/>
        <v>59716.961252186011</v>
      </c>
      <c r="L20" s="18">
        <f t="shared" si="14"/>
        <v>61508.470089751594</v>
      </c>
    </row>
    <row r="21" spans="2:12" x14ac:dyDescent="0.2">
      <c r="B21" t="s">
        <v>42</v>
      </c>
      <c r="C21" s="6">
        <f>C20/12</f>
        <v>3928.4267214702595</v>
      </c>
      <c r="D21" s="6">
        <f t="shared" ref="D21" si="15">D20/12</f>
        <v>4046.2795231143677</v>
      </c>
      <c r="E21" s="6">
        <f t="shared" ref="E21" si="16">E20/12</f>
        <v>4167.667908807799</v>
      </c>
      <c r="F21" s="6">
        <f t="shared" ref="F21" si="17">F20/12</f>
        <v>4292.6979460720331</v>
      </c>
      <c r="G21" s="6">
        <f t="shared" ref="G21" si="18">G20/12</f>
        <v>4421.4788844541936</v>
      </c>
      <c r="H21" s="6">
        <f t="shared" ref="H21" si="19">H20/12</f>
        <v>4554.12325098782</v>
      </c>
      <c r="I21" s="6">
        <f t="shared" ref="I21" si="20">I20/12</f>
        <v>4690.7469485174543</v>
      </c>
      <c r="J21" s="6">
        <f t="shared" ref="J21" si="21">J20/12</f>
        <v>4831.4693569729779</v>
      </c>
      <c r="K21" s="6">
        <f t="shared" ref="K21" si="22">K20/12</f>
        <v>4976.4134376821676</v>
      </c>
      <c r="L21" s="6">
        <f t="shared" ref="L21" si="23">L20/12</f>
        <v>5125.7058408126331</v>
      </c>
    </row>
  </sheetData>
  <mergeCells count="2">
    <mergeCell ref="B3:C3"/>
    <mergeCell ref="E3:F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Key</vt:lpstr>
      <vt:lpstr>Mortgage Inputs</vt:lpstr>
      <vt:lpstr>Amortization Schedule</vt:lpstr>
      <vt:lpstr>Cost 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M</dc:creator>
  <cp:lastModifiedBy>Steven M</cp:lastModifiedBy>
  <dcterms:created xsi:type="dcterms:W3CDTF">2020-09-16T18:34:11Z</dcterms:created>
  <dcterms:modified xsi:type="dcterms:W3CDTF">2024-01-21T20:06:06Z</dcterms:modified>
</cp:coreProperties>
</file>